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defaultThemeVersion="124226"/>
  <mc:AlternateContent xmlns:mc="http://schemas.openxmlformats.org/markup-compatibility/2006">
    <mc:Choice Requires="x15">
      <x15ac:absPath xmlns:x15ac="http://schemas.microsoft.com/office/spreadsheetml/2010/11/ac" url="https://nationalgridplc.sharepoint.com/sites/GRP-EXT-US-Section-83E-Round-2/Shared Documents/CPPD and Bid Fee forms/"/>
    </mc:Choice>
  </mc:AlternateContent>
  <xr:revisionPtr revIDLastSave="154" documentId="8_{C2CEA6AB-D37B-4F72-82CE-9C76940421E8}" xr6:coauthVersionLast="47" xr6:coauthVersionMax="47" xr10:uidLastSave="{95A33D06-5BEA-4E88-AE4E-D5DAC60D3B2B}"/>
  <bookViews>
    <workbookView xWindow="-28920" yWindow="-1365" windowWidth="29040" windowHeight="15720" tabRatio="817" xr2:uid="{00000000-000D-0000-FFFF-FFFF00000000}"/>
  </bookViews>
  <sheets>
    <sheet name="Part I" sheetId="1" r:id="rId1"/>
    <sheet name="Part II" sheetId="3" r:id="rId2"/>
    <sheet name="Part III" sheetId="22" r:id="rId3"/>
    <sheet name="Part IV" sheetId="6" r:id="rId4"/>
    <sheet name="Part V (Phase 1)" sheetId="36" r:id="rId5"/>
    <sheet name="Part V (Phase 2)" sheetId="43" r:id="rId6"/>
    <sheet name="Part VI" sheetId="7" r:id="rId7"/>
    <sheet name="Part VII (Phase 1)" sheetId="39" r:id="rId8"/>
    <sheet name="Part VII (Phase 2)" sheetId="41" r:id="rId9"/>
    <sheet name="Part VIII" sheetId="37" r:id="rId10"/>
    <sheet name="Tables" sheetId="14" state="hidden" r:id="rId11"/>
  </sheets>
  <definedNames>
    <definedName name="AnnTotGen1" localSheetId="5">'Part V (Phase 2)'!$I$270:$J$270</definedName>
    <definedName name="AnnTotGen1">'Part V (Phase 1)'!$I$270:$J$270</definedName>
    <definedName name="AvailFac">'Part IV'!$J$46</definedName>
    <definedName name="BidderName">'Part II'!$F$48</definedName>
    <definedName name="BidderRep">'Part II'!$F$51</definedName>
    <definedName name="BidderRepTitle">'Part II'!$D$53</definedName>
    <definedName name="Caddr1">'Part II'!$E$72</definedName>
    <definedName name="Caddr1_2">'Part II'!$E$83</definedName>
    <definedName name="Caddr2">'Part II'!$E$73</definedName>
    <definedName name="Caddr2_2">'Part II'!$E$84</definedName>
    <definedName name="CalcStorEff1" localSheetId="5">'Part V (Phase 2)'!$O$265:$Q$265</definedName>
    <definedName name="CalcStorEff1">'Part V (Phase 1)'!$O$265:$Q$265</definedName>
    <definedName name="CapGross">'Part IV'!$G$16</definedName>
    <definedName name="CapNet">'Part IV'!$J$16</definedName>
    <definedName name="CntMax" localSheetId="8">'Part VII (Phase 2)'!$H$68*('Part VII (Phase 2)'!$H$70/100)</definedName>
    <definedName name="CntMax">'Part VII (Phase 1)'!$H$68*('Part VII (Phase 1)'!$H$70/100)</definedName>
    <definedName name="CntName">'Part II'!$E$69</definedName>
    <definedName name="CntName_2">'Part II'!$E$80</definedName>
    <definedName name="DurationHrs">'Part IV'!$J$20</definedName>
    <definedName name="DxMult">'Part III'!$J$39</definedName>
    <definedName name="DxMultReservedMW">'Part III'!$J$41</definedName>
    <definedName name="EligBidCategory">'Part III'!$H$35:$O$35</definedName>
    <definedName name="Email">'Part II'!$E$75</definedName>
    <definedName name="Email_2">'Part II'!$E$86</definedName>
    <definedName name="EstCOD">'Part IV'!$J$12</definedName>
    <definedName name="EvalCOD1">'Part IV'!$J$14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oadZone">'Part IV'!$H$62</definedName>
    <definedName name="Maddr1">'Part II'!$E$70</definedName>
    <definedName name="Maddr1_2">'Part II'!$E$81</definedName>
    <definedName name="Maddr2">'Part II'!$E$71</definedName>
    <definedName name="Maddr2_2">'Part II'!$E$82</definedName>
    <definedName name="minChargeRate">'Part IV'!$J$22</definedName>
    <definedName name="minDischargeRate">'Part IV'!$J$28</definedName>
    <definedName name="MinPct">'Part IV'!$J$56</definedName>
    <definedName name="MxChgRate1">'Part IV'!$J$24</definedName>
    <definedName name="MxChgRate2">'Part IV'!$J$95</definedName>
    <definedName name="MxDisch1">'Part IV'!$J$30</definedName>
    <definedName name="MxDisch2">'Part IV'!$J$101</definedName>
    <definedName name="PctAdj">'Part IV'!$J$54</definedName>
    <definedName name="PctEnt">'Part IV'!$J$50</definedName>
    <definedName name="PointDlvd">'Part IV'!$G$60</definedName>
    <definedName name="_xlnm.Print_Area" localSheetId="0">'Part I'!$B$2:$J$135</definedName>
    <definedName name="_xlnm.Print_Area" localSheetId="1">'Part II'!$B$2:$L$59,'Part II'!$B$61:$L$91</definedName>
    <definedName name="_xlnm.Print_Area" localSheetId="2">'Part III'!$B$2:$P$46</definedName>
    <definedName name="_xlnm.Print_Area" localSheetId="3">'Part IV'!$B$2:$L$72,'Part IV'!#REF!,'Part IV'!#REF!,'Part IV'!#REF!,'Part IV'!#REF!,'Part IV'!#REF!</definedName>
    <definedName name="_xlnm.Print_Area" localSheetId="6">'Part VI'!$B$2:$K$47,'Part VI'!#REF!,'Part VI'!#REF!,'Part VI'!#REF!</definedName>
    <definedName name="_xlnm.Print_Area" localSheetId="7">'Part VII (Phase 1)'!$B$59:$K$108,'Part VII (Phase 1)'!#REF!,'Part VII (Phase 1)'!#REF!,'Part VII (Phase 1)'!#REF!</definedName>
    <definedName name="_xlnm.Print_Area" localSheetId="8">'Part VII (Phase 2)'!$B$59:$K$108,'Part VII (Phase 2)'!#REF!,'Part VII (Phase 2)'!#REF!,'Part VII (Phase 2)'!#REF!</definedName>
    <definedName name="_xlnm.Print_Area" localSheetId="9">'Part VIII'!$B$2:$K$31</definedName>
    <definedName name="ProjTitle">'Part II'!$F$45</definedName>
    <definedName name="SignDate">'Part II'!$I$53</definedName>
    <definedName name="SoQDate">'Part III'!$J$45</definedName>
    <definedName name="StorageMWh">'Part IV'!$J$18</definedName>
    <definedName name="StorCap" comment="Storage Capacity (Mwhrs)">'Part IV'!$J$18</definedName>
    <definedName name="StorEff1">'Part IV'!$J$38</definedName>
    <definedName name="SumCSO" localSheetId="9">'Part VIII'!$H$15</definedName>
    <definedName name="TablePartVa_1" localSheetId="5">'Part V (Phase 2)'!$D$30:$O$53</definedName>
    <definedName name="TablePartVa_1">'Part V (Phase 1)'!$D$30:$O$53</definedName>
    <definedName name="TablePartVb_1" localSheetId="8">'Part VII (Phase 2)'!$D$11:$O$41</definedName>
    <definedName name="TablePartVb_1">'Part VII (Phase 1)'!$D$11:$O$41</definedName>
    <definedName name="TablepartVc" localSheetId="5">'Part V (Phase 2)'!$D$68:$O$98</definedName>
    <definedName name="TablepartVc">'Part V (Phase 1)'!$D$68:$O$98</definedName>
    <definedName name="TablePartVd" localSheetId="5">'Part V (Phase 2)'!$D$117:$O$147</definedName>
    <definedName name="TablePartVd">'Part V (Phase 1)'!$D$117:$O$147</definedName>
    <definedName name="TelNum">'Part II'!$E$74</definedName>
    <definedName name="TelNum_2">'Part II'!$E$85</definedName>
    <definedName name="Title1">Tables!$B$4</definedName>
    <definedName name="Title2">Tables!$B$5</definedName>
    <definedName name="TxDx">'Part III'!$I$19</definedName>
    <definedName name="Version">Tables!$B$19</definedName>
    <definedName name="WinCSO" localSheetId="9">'Part VIII'!$J$15</definedName>
    <definedName name="ZoneTable">Tables!$B$8:$B$16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37" l="1"/>
  <c r="L13" i="37"/>
  <c r="M8" i="6"/>
  <c r="BL33" i="36"/>
  <c r="R170" i="43"/>
  <c r="R68" i="43"/>
  <c r="R68" i="36"/>
  <c r="L61" i="7" l="1"/>
  <c r="V62" i="7"/>
  <c r="V60" i="7"/>
  <c r="V59" i="7"/>
  <c r="U59" i="7"/>
  <c r="T60" i="7"/>
  <c r="T59" i="7"/>
  <c r="R59" i="7"/>
  <c r="S59" i="7" s="1"/>
  <c r="L63" i="7"/>
  <c r="G56" i="7"/>
  <c r="G58" i="7"/>
  <c r="B4" i="7"/>
  <c r="V88" i="7"/>
  <c r="U88" i="7"/>
  <c r="T88" i="7"/>
  <c r="R88" i="7"/>
  <c r="S88" i="7" s="1"/>
  <c r="V87" i="7"/>
  <c r="U87" i="7"/>
  <c r="T87" i="7"/>
  <c r="S87" i="7"/>
  <c r="R87" i="7"/>
  <c r="U86" i="7"/>
  <c r="T86" i="7"/>
  <c r="V86" i="7" s="1"/>
  <c r="R86" i="7"/>
  <c r="S86" i="7" s="1"/>
  <c r="U85" i="7"/>
  <c r="T85" i="7"/>
  <c r="V85" i="7" s="1"/>
  <c r="R85" i="7"/>
  <c r="S85" i="7" s="1"/>
  <c r="V84" i="7"/>
  <c r="U84" i="7"/>
  <c r="T84" i="7"/>
  <c r="R84" i="7"/>
  <c r="S84" i="7" s="1"/>
  <c r="U83" i="7"/>
  <c r="T83" i="7"/>
  <c r="V83" i="7" s="1"/>
  <c r="S83" i="7"/>
  <c r="R83" i="7"/>
  <c r="U82" i="7"/>
  <c r="T82" i="7"/>
  <c r="V82" i="7" s="1"/>
  <c r="R82" i="7"/>
  <c r="S82" i="7" s="1"/>
  <c r="V81" i="7"/>
  <c r="U81" i="7"/>
  <c r="T81" i="7"/>
  <c r="R81" i="7"/>
  <c r="S81" i="7" s="1"/>
  <c r="U80" i="7"/>
  <c r="T80" i="7"/>
  <c r="V80" i="7" s="1"/>
  <c r="R80" i="7"/>
  <c r="S80" i="7" s="1"/>
  <c r="U79" i="7"/>
  <c r="T79" i="7"/>
  <c r="V79" i="7" s="1"/>
  <c r="S79" i="7"/>
  <c r="R79" i="7"/>
  <c r="V78" i="7"/>
  <c r="U78" i="7"/>
  <c r="T78" i="7"/>
  <c r="R78" i="7"/>
  <c r="S78" i="7" s="1"/>
  <c r="V77" i="7"/>
  <c r="U77" i="7"/>
  <c r="T77" i="7"/>
  <c r="R77" i="7"/>
  <c r="S77" i="7" s="1"/>
  <c r="V76" i="7"/>
  <c r="U76" i="7"/>
  <c r="T76" i="7"/>
  <c r="S76" i="7"/>
  <c r="R76" i="7"/>
  <c r="U75" i="7"/>
  <c r="T75" i="7"/>
  <c r="V75" i="7" s="1"/>
  <c r="R75" i="7"/>
  <c r="S75" i="7" s="1"/>
  <c r="U74" i="7"/>
  <c r="T74" i="7"/>
  <c r="V74" i="7" s="1"/>
  <c r="R74" i="7"/>
  <c r="S74" i="7" s="1"/>
  <c r="V73" i="7"/>
  <c r="U73" i="7"/>
  <c r="T73" i="7"/>
  <c r="R73" i="7"/>
  <c r="S73" i="7" s="1"/>
  <c r="U72" i="7"/>
  <c r="T72" i="7"/>
  <c r="V72" i="7" s="1"/>
  <c r="S72" i="7"/>
  <c r="R72" i="7"/>
  <c r="U71" i="7"/>
  <c r="T71" i="7"/>
  <c r="V71" i="7" s="1"/>
  <c r="R71" i="7"/>
  <c r="S71" i="7" s="1"/>
  <c r="V70" i="7"/>
  <c r="U70" i="7"/>
  <c r="T70" i="7"/>
  <c r="R70" i="7"/>
  <c r="S70" i="7" s="1"/>
  <c r="V69" i="7"/>
  <c r="U69" i="7"/>
  <c r="T69" i="7"/>
  <c r="R69" i="7"/>
  <c r="S69" i="7" s="1"/>
  <c r="U68" i="7"/>
  <c r="T68" i="7"/>
  <c r="V68" i="7" s="1"/>
  <c r="S68" i="7"/>
  <c r="R68" i="7"/>
  <c r="U67" i="7"/>
  <c r="T67" i="7"/>
  <c r="V67" i="7" s="1"/>
  <c r="R67" i="7"/>
  <c r="S67" i="7" s="1"/>
  <c r="V66" i="7"/>
  <c r="U66" i="7"/>
  <c r="T66" i="7"/>
  <c r="R66" i="7"/>
  <c r="S66" i="7" s="1"/>
  <c r="V65" i="7"/>
  <c r="U65" i="7"/>
  <c r="T65" i="7"/>
  <c r="S65" i="7"/>
  <c r="R65" i="7"/>
  <c r="U64" i="7"/>
  <c r="T64" i="7"/>
  <c r="V64" i="7" s="1"/>
  <c r="R64" i="7"/>
  <c r="S64" i="7" s="1"/>
  <c r="U63" i="7"/>
  <c r="T63" i="7"/>
  <c r="V63" i="7" s="1"/>
  <c r="R63" i="7"/>
  <c r="S63" i="7" s="1"/>
  <c r="U62" i="7"/>
  <c r="T62" i="7"/>
  <c r="R62" i="7"/>
  <c r="S62" i="7" s="1"/>
  <c r="U61" i="7"/>
  <c r="T61" i="7"/>
  <c r="V61" i="7" s="1"/>
  <c r="R61" i="7"/>
  <c r="S61" i="7" s="1"/>
  <c r="U60" i="7"/>
  <c r="S60" i="7"/>
  <c r="R60" i="7"/>
  <c r="F54" i="7"/>
  <c r="R53" i="7"/>
  <c r="P49" i="7"/>
  <c r="B49" i="7"/>
  <c r="L73" i="41"/>
  <c r="W31" i="41"/>
  <c r="W26" i="41"/>
  <c r="W35" i="41"/>
  <c r="W34" i="41"/>
  <c r="W33" i="41"/>
  <c r="W32" i="41"/>
  <c r="W30" i="41"/>
  <c r="W29" i="41"/>
  <c r="W28" i="41"/>
  <c r="W27" i="41"/>
  <c r="W23" i="41"/>
  <c r="W24" i="41"/>
  <c r="W25" i="41"/>
  <c r="W22" i="41"/>
  <c r="R53" i="41"/>
  <c r="R11" i="41"/>
  <c r="H70" i="41"/>
  <c r="H68" i="41"/>
  <c r="B1" i="39"/>
  <c r="B1" i="41"/>
  <c r="B1" i="43"/>
  <c r="BD376" i="43"/>
  <c r="BC376" i="43"/>
  <c r="BB376" i="43"/>
  <c r="BA376" i="43"/>
  <c r="AZ376" i="43"/>
  <c r="AY376" i="43"/>
  <c r="AX376" i="43"/>
  <c r="AW376" i="43"/>
  <c r="AV376" i="43"/>
  <c r="AU376" i="43"/>
  <c r="AT376" i="43"/>
  <c r="AS376" i="43"/>
  <c r="AR376" i="43"/>
  <c r="AQ376" i="43"/>
  <c r="AP376" i="43"/>
  <c r="AO376" i="43"/>
  <c r="AN376" i="43"/>
  <c r="AM376" i="43"/>
  <c r="AL376" i="43"/>
  <c r="AK376" i="43"/>
  <c r="AJ376" i="43"/>
  <c r="AI376" i="43"/>
  <c r="AH376" i="43"/>
  <c r="AG376" i="43"/>
  <c r="AF376" i="43"/>
  <c r="AE376" i="43"/>
  <c r="AD376" i="43"/>
  <c r="AC376" i="43"/>
  <c r="AB376" i="43"/>
  <c r="AA376" i="43"/>
  <c r="Z376" i="43"/>
  <c r="BL375" i="43"/>
  <c r="BJ375" i="43"/>
  <c r="BI375" i="43"/>
  <c r="BG375" i="43"/>
  <c r="BF375" i="43"/>
  <c r="BE375" i="43"/>
  <c r="BL374" i="43"/>
  <c r="BJ374" i="43"/>
  <c r="BI374" i="43"/>
  <c r="BF374" i="43"/>
  <c r="BE374" i="43"/>
  <c r="BJ373" i="43"/>
  <c r="BI373" i="43"/>
  <c r="BF373" i="43"/>
  <c r="BE373" i="43"/>
  <c r="O51" i="43" s="1"/>
  <c r="BJ372" i="43"/>
  <c r="BI372" i="43"/>
  <c r="BF372" i="43"/>
  <c r="BE372" i="43"/>
  <c r="O50" i="43" s="1"/>
  <c r="BJ371" i="43"/>
  <c r="BI371" i="43"/>
  <c r="BF371" i="43"/>
  <c r="BE371" i="43"/>
  <c r="O49" i="43" s="1"/>
  <c r="BJ370" i="43"/>
  <c r="BI370" i="43"/>
  <c r="BF370" i="43"/>
  <c r="BE370" i="43"/>
  <c r="O48" i="43" s="1"/>
  <c r="BJ369" i="43"/>
  <c r="BI369" i="43"/>
  <c r="BF369" i="43"/>
  <c r="BE369" i="43"/>
  <c r="BJ368" i="43"/>
  <c r="BI368" i="43"/>
  <c r="BF368" i="43"/>
  <c r="BE368" i="43"/>
  <c r="BJ367" i="43"/>
  <c r="BI367" i="43"/>
  <c r="BF367" i="43"/>
  <c r="BE367" i="43"/>
  <c r="BJ366" i="43"/>
  <c r="BI366" i="43"/>
  <c r="BF366" i="43"/>
  <c r="BE366" i="43"/>
  <c r="O44" i="43" s="1"/>
  <c r="BJ365" i="43"/>
  <c r="BI365" i="43"/>
  <c r="BF365" i="43"/>
  <c r="BE365" i="43"/>
  <c r="BJ364" i="43"/>
  <c r="BI364" i="43"/>
  <c r="BF364" i="43"/>
  <c r="BE364" i="43"/>
  <c r="BJ363" i="43"/>
  <c r="BI363" i="43"/>
  <c r="BF363" i="43"/>
  <c r="BE363" i="43"/>
  <c r="BJ362" i="43"/>
  <c r="BI362" i="43"/>
  <c r="BF362" i="43"/>
  <c r="BE362" i="43"/>
  <c r="BJ361" i="43"/>
  <c r="BI361" i="43"/>
  <c r="BF361" i="43"/>
  <c r="BE361" i="43"/>
  <c r="BJ360" i="43"/>
  <c r="BI360" i="43"/>
  <c r="BF360" i="43"/>
  <c r="BE360" i="43"/>
  <c r="BJ359" i="43"/>
  <c r="BI359" i="43"/>
  <c r="BF359" i="43"/>
  <c r="BE359" i="43"/>
  <c r="BJ358" i="43"/>
  <c r="BI358" i="43"/>
  <c r="BG358" i="43"/>
  <c r="BF358" i="43"/>
  <c r="BE358" i="43"/>
  <c r="BJ357" i="43"/>
  <c r="BI357" i="43"/>
  <c r="BG357" i="43"/>
  <c r="BF357" i="43"/>
  <c r="BE357" i="43"/>
  <c r="BJ356" i="43"/>
  <c r="BI356" i="43"/>
  <c r="BG356" i="43"/>
  <c r="BF356" i="43"/>
  <c r="BE356" i="43"/>
  <c r="BJ355" i="43"/>
  <c r="BI355" i="43"/>
  <c r="BG355" i="43"/>
  <c r="BF355" i="43"/>
  <c r="BE355" i="43"/>
  <c r="O33" i="43" s="1"/>
  <c r="BJ354" i="43"/>
  <c r="BI354" i="43"/>
  <c r="BG354" i="43"/>
  <c r="BF354" i="43"/>
  <c r="BE354" i="43"/>
  <c r="BJ353" i="43"/>
  <c r="BI353" i="43"/>
  <c r="BG353" i="43"/>
  <c r="BF353" i="43"/>
  <c r="BE353" i="43"/>
  <c r="BJ352" i="43"/>
  <c r="BI352" i="43"/>
  <c r="BG352" i="43"/>
  <c r="BF352" i="43"/>
  <c r="BE352" i="43"/>
  <c r="O30" i="43" s="1"/>
  <c r="BD351" i="43"/>
  <c r="BC351" i="43"/>
  <c r="BB351" i="43"/>
  <c r="BA351" i="43"/>
  <c r="AZ351" i="43"/>
  <c r="AY351" i="43"/>
  <c r="AX351" i="43"/>
  <c r="AW351" i="43"/>
  <c r="AV351" i="43"/>
  <c r="AU351" i="43"/>
  <c r="AT351" i="43"/>
  <c r="AS351" i="43"/>
  <c r="AR351" i="43"/>
  <c r="AQ351" i="43"/>
  <c r="AP351" i="43"/>
  <c r="AO351" i="43"/>
  <c r="AN351" i="43"/>
  <c r="AM351" i="43"/>
  <c r="AL351" i="43"/>
  <c r="AK351" i="43"/>
  <c r="BH368" i="43" s="1"/>
  <c r="AJ351" i="43"/>
  <c r="AI351" i="43"/>
  <c r="AH351" i="43"/>
  <c r="AG351" i="43"/>
  <c r="AF351" i="43"/>
  <c r="AE351" i="43"/>
  <c r="AD351" i="43"/>
  <c r="AC351" i="43"/>
  <c r="AB351" i="43"/>
  <c r="AA351" i="43"/>
  <c r="Z351" i="43"/>
  <c r="BD349" i="43"/>
  <c r="BC349" i="43"/>
  <c r="BB349" i="43"/>
  <c r="BA349" i="43"/>
  <c r="AZ349" i="43"/>
  <c r="AY349" i="43"/>
  <c r="AX349" i="43"/>
  <c r="AW349" i="43"/>
  <c r="AV349" i="43"/>
  <c r="AU349" i="43"/>
  <c r="AT349" i="43"/>
  <c r="AS349" i="43"/>
  <c r="AR349" i="43"/>
  <c r="AQ349" i="43"/>
  <c r="AP349" i="43"/>
  <c r="AO349" i="43"/>
  <c r="AN349" i="43"/>
  <c r="AM349" i="43"/>
  <c r="AL349" i="43"/>
  <c r="AK349" i="43"/>
  <c r="AJ349" i="43"/>
  <c r="AI349" i="43"/>
  <c r="AH349" i="43"/>
  <c r="AG349" i="43"/>
  <c r="AF349" i="43"/>
  <c r="AE349" i="43"/>
  <c r="AD349" i="43"/>
  <c r="AC349" i="43"/>
  <c r="AB349" i="43"/>
  <c r="AA349" i="43"/>
  <c r="Z349" i="43"/>
  <c r="BC345" i="43"/>
  <c r="BB345" i="43"/>
  <c r="BA345" i="43"/>
  <c r="AZ345" i="43"/>
  <c r="AY345" i="43"/>
  <c r="AX345" i="43"/>
  <c r="AW345" i="43"/>
  <c r="AV345" i="43"/>
  <c r="AU345" i="43"/>
  <c r="AT345" i="43"/>
  <c r="AS345" i="43"/>
  <c r="AR345" i="43"/>
  <c r="AQ345" i="43"/>
  <c r="AP345" i="43"/>
  <c r="AO345" i="43"/>
  <c r="AN345" i="43"/>
  <c r="AM345" i="43"/>
  <c r="AL345" i="43"/>
  <c r="AK345" i="43"/>
  <c r="AJ345" i="43"/>
  <c r="AI345" i="43"/>
  <c r="AH345" i="43"/>
  <c r="AG345" i="43"/>
  <c r="AF345" i="43"/>
  <c r="AE345" i="43"/>
  <c r="AD345" i="43"/>
  <c r="AC345" i="43"/>
  <c r="AB345" i="43"/>
  <c r="AA345" i="43"/>
  <c r="Z345" i="43"/>
  <c r="BL344" i="43"/>
  <c r="BJ344" i="43"/>
  <c r="BI344" i="43"/>
  <c r="BG344" i="43"/>
  <c r="BF344" i="43"/>
  <c r="BE344" i="43"/>
  <c r="BL343" i="43"/>
  <c r="BJ343" i="43"/>
  <c r="BI343" i="43"/>
  <c r="BH343" i="43"/>
  <c r="BF343" i="43"/>
  <c r="BE343" i="43"/>
  <c r="N52" i="43" s="1"/>
  <c r="BJ342" i="43"/>
  <c r="BI342" i="43"/>
  <c r="BF342" i="43"/>
  <c r="BE342" i="43"/>
  <c r="BJ341" i="43"/>
  <c r="BI341" i="43"/>
  <c r="BF341" i="43"/>
  <c r="BE341" i="43"/>
  <c r="BJ340" i="43"/>
  <c r="BI340" i="43"/>
  <c r="BG340" i="43"/>
  <c r="BF340" i="43"/>
  <c r="BE340" i="43"/>
  <c r="BJ339" i="43"/>
  <c r="BI339" i="43"/>
  <c r="BF339" i="43"/>
  <c r="BE339" i="43"/>
  <c r="BJ338" i="43"/>
  <c r="BI338" i="43"/>
  <c r="BF338" i="43"/>
  <c r="BE338" i="43"/>
  <c r="BJ337" i="43"/>
  <c r="BI337" i="43"/>
  <c r="BF337" i="43"/>
  <c r="BE337" i="43"/>
  <c r="BJ336" i="43"/>
  <c r="BI336" i="43"/>
  <c r="BF336" i="43"/>
  <c r="BE336" i="43"/>
  <c r="BJ335" i="43"/>
  <c r="BI335" i="43"/>
  <c r="BF335" i="43"/>
  <c r="BE335" i="43"/>
  <c r="BJ334" i="43"/>
  <c r="BI334" i="43"/>
  <c r="BF334" i="43"/>
  <c r="BE334" i="43"/>
  <c r="BJ333" i="43"/>
  <c r="BI333" i="43"/>
  <c r="BF333" i="43"/>
  <c r="BE333" i="43"/>
  <c r="BJ332" i="43"/>
  <c r="BI332" i="43"/>
  <c r="BF332" i="43"/>
  <c r="BE332" i="43"/>
  <c r="BJ331" i="43"/>
  <c r="BI331" i="43"/>
  <c r="BF331" i="43"/>
  <c r="BE331" i="43"/>
  <c r="BJ330" i="43"/>
  <c r="BI330" i="43"/>
  <c r="BF330" i="43"/>
  <c r="BE330" i="43"/>
  <c r="N39" i="43" s="1"/>
  <c r="BJ329" i="43"/>
  <c r="BI329" i="43"/>
  <c r="BF329" i="43"/>
  <c r="BE329" i="43"/>
  <c r="BJ328" i="43"/>
  <c r="BI328" i="43"/>
  <c r="BF328" i="43"/>
  <c r="BE328" i="43"/>
  <c r="BJ327" i="43"/>
  <c r="BI327" i="43"/>
  <c r="BG327" i="43"/>
  <c r="BF327" i="43"/>
  <c r="BE327" i="43"/>
  <c r="BJ326" i="43"/>
  <c r="BI326" i="43"/>
  <c r="BG326" i="43"/>
  <c r="BF326" i="43"/>
  <c r="BE326" i="43"/>
  <c r="N35" i="43" s="1"/>
  <c r="BJ325" i="43"/>
  <c r="BI325" i="43"/>
  <c r="BG325" i="43"/>
  <c r="BF325" i="43"/>
  <c r="BE325" i="43"/>
  <c r="BJ324" i="43"/>
  <c r="BJ345" i="43" s="1"/>
  <c r="N262" i="43" s="1"/>
  <c r="BI324" i="43"/>
  <c r="BG324" i="43"/>
  <c r="BF324" i="43"/>
  <c r="BE324" i="43"/>
  <c r="BJ323" i="43"/>
  <c r="BI323" i="43"/>
  <c r="BG323" i="43"/>
  <c r="BF323" i="43"/>
  <c r="BE323" i="43"/>
  <c r="BJ322" i="43"/>
  <c r="BI322" i="43"/>
  <c r="BG322" i="43"/>
  <c r="BF322" i="43"/>
  <c r="BE322" i="43"/>
  <c r="N31" i="43" s="1"/>
  <c r="BJ321" i="43"/>
  <c r="BI321" i="43"/>
  <c r="BG321" i="43"/>
  <c r="BF321" i="43"/>
  <c r="BE321" i="43"/>
  <c r="BC320" i="43"/>
  <c r="BB320" i="43"/>
  <c r="BA320" i="43"/>
  <c r="AZ320" i="43"/>
  <c r="AY320" i="43"/>
  <c r="AX320" i="43"/>
  <c r="AW320" i="43"/>
  <c r="AV320" i="43"/>
  <c r="AU320" i="43"/>
  <c r="AT320" i="43"/>
  <c r="AS320" i="43"/>
  <c r="AR320" i="43"/>
  <c r="AQ320" i="43"/>
  <c r="AP320" i="43"/>
  <c r="AO320" i="43"/>
  <c r="AN320" i="43"/>
  <c r="AM320" i="43"/>
  <c r="AL320" i="43"/>
  <c r="AK320" i="43"/>
  <c r="AJ320" i="43"/>
  <c r="AI320" i="43"/>
  <c r="AH320" i="43"/>
  <c r="AG320" i="43"/>
  <c r="AF320" i="43"/>
  <c r="AE320" i="43"/>
  <c r="AD320" i="43"/>
  <c r="AC320" i="43"/>
  <c r="AB320" i="43"/>
  <c r="AA320" i="43"/>
  <c r="Z320" i="43"/>
  <c r="BC318" i="43"/>
  <c r="BB318" i="43"/>
  <c r="BA318" i="43"/>
  <c r="AZ318" i="43"/>
  <c r="AY318" i="43"/>
  <c r="AX318" i="43"/>
  <c r="AW318" i="43"/>
  <c r="AV318" i="43"/>
  <c r="AU318" i="43"/>
  <c r="AT318" i="43"/>
  <c r="AS318" i="43"/>
  <c r="AR318" i="43"/>
  <c r="AQ318" i="43"/>
  <c r="AP318" i="43"/>
  <c r="AO318" i="43"/>
  <c r="AN318" i="43"/>
  <c r="AM318" i="43"/>
  <c r="AL318" i="43"/>
  <c r="AK318" i="43"/>
  <c r="AJ318" i="43"/>
  <c r="AI318" i="43"/>
  <c r="AH318" i="43"/>
  <c r="AG318" i="43"/>
  <c r="AF318" i="43"/>
  <c r="AE318" i="43"/>
  <c r="AD318" i="43"/>
  <c r="AC318" i="43"/>
  <c r="AB318" i="43"/>
  <c r="AA318" i="43"/>
  <c r="Z318" i="43"/>
  <c r="BD314" i="43"/>
  <c r="BC314" i="43"/>
  <c r="BB314" i="43"/>
  <c r="BA314" i="43"/>
  <c r="AZ314" i="43"/>
  <c r="AY314" i="43"/>
  <c r="AX314" i="43"/>
  <c r="AW314" i="43"/>
  <c r="AV314" i="43"/>
  <c r="AU314" i="43"/>
  <c r="AT314" i="43"/>
  <c r="AS314" i="43"/>
  <c r="AR314" i="43"/>
  <c r="AQ314" i="43"/>
  <c r="AP314" i="43"/>
  <c r="AO314" i="43"/>
  <c r="AN314" i="43"/>
  <c r="AM314" i="43"/>
  <c r="AL314" i="43"/>
  <c r="AK314" i="43"/>
  <c r="AJ314" i="43"/>
  <c r="AI314" i="43"/>
  <c r="AH314" i="43"/>
  <c r="AG314" i="43"/>
  <c r="AF314" i="43"/>
  <c r="AE314" i="43"/>
  <c r="AD314" i="43"/>
  <c r="AC314" i="43"/>
  <c r="AB314" i="43"/>
  <c r="AA314" i="43"/>
  <c r="Z314" i="43"/>
  <c r="BL313" i="43"/>
  <c r="BJ313" i="43"/>
  <c r="BI313" i="43"/>
  <c r="BG313" i="43"/>
  <c r="BF313" i="43"/>
  <c r="BE313" i="43"/>
  <c r="BL312" i="43"/>
  <c r="BJ312" i="43"/>
  <c r="BI312" i="43"/>
  <c r="BF312" i="43"/>
  <c r="BE312" i="43"/>
  <c r="BJ311" i="43"/>
  <c r="BI311" i="43"/>
  <c r="BF311" i="43"/>
  <c r="BE311" i="43"/>
  <c r="BJ310" i="43"/>
  <c r="BI310" i="43"/>
  <c r="BF310" i="43"/>
  <c r="BE310" i="43"/>
  <c r="M50" i="43" s="1"/>
  <c r="BJ309" i="43"/>
  <c r="BI309" i="43"/>
  <c r="BF309" i="43"/>
  <c r="BE309" i="43"/>
  <c r="BJ308" i="43"/>
  <c r="BI308" i="43"/>
  <c r="BF308" i="43"/>
  <c r="BE308" i="43"/>
  <c r="BJ307" i="43"/>
  <c r="BI307" i="43"/>
  <c r="BF307" i="43"/>
  <c r="BE307" i="43"/>
  <c r="BJ306" i="43"/>
  <c r="BI306" i="43"/>
  <c r="BF306" i="43"/>
  <c r="BE306" i="43"/>
  <c r="M46" i="43" s="1"/>
  <c r="BJ305" i="43"/>
  <c r="BI305" i="43"/>
  <c r="BF305" i="43"/>
  <c r="BE305" i="43"/>
  <c r="M45" i="43" s="1"/>
  <c r="BJ304" i="43"/>
  <c r="BI304" i="43"/>
  <c r="BF304" i="43"/>
  <c r="BE304" i="43"/>
  <c r="M44" i="43" s="1"/>
  <c r="BJ303" i="43"/>
  <c r="BI303" i="43"/>
  <c r="BF303" i="43"/>
  <c r="BE303" i="43"/>
  <c r="M43" i="43" s="1"/>
  <c r="BJ302" i="43"/>
  <c r="BI302" i="43"/>
  <c r="BF302" i="43"/>
  <c r="BE302" i="43"/>
  <c r="BJ301" i="43"/>
  <c r="BI301" i="43"/>
  <c r="BF301" i="43"/>
  <c r="BE301" i="43"/>
  <c r="BJ300" i="43"/>
  <c r="BI300" i="43"/>
  <c r="BF300" i="43"/>
  <c r="BE300" i="43"/>
  <c r="BJ299" i="43"/>
  <c r="BI299" i="43"/>
  <c r="BF299" i="43"/>
  <c r="BE299" i="43"/>
  <c r="M39" i="43" s="1"/>
  <c r="BJ298" i="43"/>
  <c r="BI298" i="43"/>
  <c r="BF298" i="43"/>
  <c r="BE298" i="43"/>
  <c r="M38" i="43" s="1"/>
  <c r="BJ297" i="43"/>
  <c r="BI297" i="43"/>
  <c r="BF297" i="43"/>
  <c r="BE297" i="43"/>
  <c r="BJ296" i="43"/>
  <c r="BI296" i="43"/>
  <c r="BG296" i="43"/>
  <c r="BF296" i="43"/>
  <c r="BE296" i="43"/>
  <c r="BJ295" i="43"/>
  <c r="BI295" i="43"/>
  <c r="BG295" i="43"/>
  <c r="BF295" i="43"/>
  <c r="BE295" i="43"/>
  <c r="BJ294" i="43"/>
  <c r="BI294" i="43"/>
  <c r="BG294" i="43"/>
  <c r="BF294" i="43"/>
  <c r="BE294" i="43"/>
  <c r="M34" i="43" s="1"/>
  <c r="BJ293" i="43"/>
  <c r="BI293" i="43"/>
  <c r="BG293" i="43"/>
  <c r="BF293" i="43"/>
  <c r="BE293" i="43"/>
  <c r="BJ292" i="43"/>
  <c r="BI292" i="43"/>
  <c r="BG292" i="43"/>
  <c r="BF292" i="43"/>
  <c r="BE292" i="43"/>
  <c r="BJ291" i="43"/>
  <c r="BI291" i="43"/>
  <c r="BG291" i="43"/>
  <c r="BF291" i="43"/>
  <c r="BE291" i="43"/>
  <c r="BJ290" i="43"/>
  <c r="BI290" i="43"/>
  <c r="BG290" i="43"/>
  <c r="BF290" i="43"/>
  <c r="BE290" i="43"/>
  <c r="M30" i="43" s="1"/>
  <c r="BD289" i="43"/>
  <c r="BC289" i="43"/>
  <c r="BB289" i="43"/>
  <c r="BA289" i="43"/>
  <c r="AZ289" i="43"/>
  <c r="AY289" i="43"/>
  <c r="AX289" i="43"/>
  <c r="AW289" i="43"/>
  <c r="AV289" i="43"/>
  <c r="AU289" i="43"/>
  <c r="AT289" i="43"/>
  <c r="AS289" i="43"/>
  <c r="AR289" i="43"/>
  <c r="AQ289" i="43"/>
  <c r="AP289" i="43"/>
  <c r="AO289" i="43"/>
  <c r="AN289" i="43"/>
  <c r="AM289" i="43"/>
  <c r="AL289" i="43"/>
  <c r="AK289" i="43"/>
  <c r="AJ289" i="43"/>
  <c r="AI289" i="43"/>
  <c r="AH289" i="43"/>
  <c r="AG289" i="43"/>
  <c r="AF289" i="43"/>
  <c r="AE289" i="43"/>
  <c r="AD289" i="43"/>
  <c r="AC289" i="43"/>
  <c r="AB289" i="43"/>
  <c r="BG299" i="43" s="1"/>
  <c r="AA289" i="43"/>
  <c r="Z289" i="43"/>
  <c r="BD287" i="43"/>
  <c r="BC287" i="43"/>
  <c r="BB287" i="43"/>
  <c r="BA287" i="43"/>
  <c r="AZ287" i="43"/>
  <c r="AY287" i="43"/>
  <c r="AX287" i="43"/>
  <c r="AW287" i="43"/>
  <c r="AV287" i="43"/>
  <c r="AU287" i="43"/>
  <c r="AT287" i="43"/>
  <c r="AS287" i="43"/>
  <c r="AR287" i="43"/>
  <c r="AQ287" i="43"/>
  <c r="AP287" i="43"/>
  <c r="AO287" i="43"/>
  <c r="AN287" i="43"/>
  <c r="AM287" i="43"/>
  <c r="AL287" i="43"/>
  <c r="AK287" i="43"/>
  <c r="AJ287" i="43"/>
  <c r="AI287" i="43"/>
  <c r="AH287" i="43"/>
  <c r="AG287" i="43"/>
  <c r="AF287" i="43"/>
  <c r="AE287" i="43"/>
  <c r="AD287" i="43"/>
  <c r="AC287" i="43"/>
  <c r="AB287" i="43"/>
  <c r="AA287" i="43"/>
  <c r="Z287" i="43"/>
  <c r="BC283" i="43"/>
  <c r="BB283" i="43"/>
  <c r="BA283" i="43"/>
  <c r="AZ283" i="43"/>
  <c r="AY283" i="43"/>
  <c r="AX283" i="43"/>
  <c r="AW283" i="43"/>
  <c r="AV283" i="43"/>
  <c r="AU283" i="43"/>
  <c r="AT283" i="43"/>
  <c r="AS283" i="43"/>
  <c r="AR283" i="43"/>
  <c r="AQ283" i="43"/>
  <c r="AP283" i="43"/>
  <c r="AO283" i="43"/>
  <c r="AN283" i="43"/>
  <c r="AM283" i="43"/>
  <c r="AL283" i="43"/>
  <c r="AK283" i="43"/>
  <c r="AJ283" i="43"/>
  <c r="AI283" i="43"/>
  <c r="AH283" i="43"/>
  <c r="AG283" i="43"/>
  <c r="AF283" i="43"/>
  <c r="AE283" i="43"/>
  <c r="AD283" i="43"/>
  <c r="AC283" i="43"/>
  <c r="AB283" i="43"/>
  <c r="AA283" i="43"/>
  <c r="Z283" i="43"/>
  <c r="BL282" i="43"/>
  <c r="BJ282" i="43"/>
  <c r="BI282" i="43"/>
  <c r="BG282" i="43"/>
  <c r="BF282" i="43"/>
  <c r="BE282" i="43"/>
  <c r="BL281" i="43"/>
  <c r="BJ281" i="43"/>
  <c r="BI281" i="43"/>
  <c r="BF281" i="43"/>
  <c r="BE281" i="43"/>
  <c r="BJ280" i="43"/>
  <c r="BI280" i="43"/>
  <c r="BF280" i="43"/>
  <c r="BE280" i="43"/>
  <c r="BJ279" i="43"/>
  <c r="BI279" i="43"/>
  <c r="BF279" i="43"/>
  <c r="BE279" i="43"/>
  <c r="BJ278" i="43"/>
  <c r="BI278" i="43"/>
  <c r="BF278" i="43"/>
  <c r="BE278" i="43"/>
  <c r="L49" i="43" s="1"/>
  <c r="BJ277" i="43"/>
  <c r="BI277" i="43"/>
  <c r="BF277" i="43"/>
  <c r="BE277" i="43"/>
  <c r="L48" i="43" s="1"/>
  <c r="BJ276" i="43"/>
  <c r="BI276" i="43"/>
  <c r="BF276" i="43"/>
  <c r="BE276" i="43"/>
  <c r="L47" i="43" s="1"/>
  <c r="BJ275" i="43"/>
  <c r="BI275" i="43"/>
  <c r="BF275" i="43"/>
  <c r="BE275" i="43"/>
  <c r="BJ274" i="43"/>
  <c r="BI274" i="43"/>
  <c r="BH274" i="43"/>
  <c r="BF274" i="43"/>
  <c r="BE274" i="43"/>
  <c r="BJ273" i="43"/>
  <c r="BI273" i="43"/>
  <c r="BF273" i="43"/>
  <c r="BE273" i="43"/>
  <c r="L44" i="43" s="1"/>
  <c r="BJ272" i="43"/>
  <c r="BI272" i="43"/>
  <c r="BF272" i="43"/>
  <c r="BE272" i="43"/>
  <c r="L43" i="43" s="1"/>
  <c r="BJ271" i="43"/>
  <c r="BI271" i="43"/>
  <c r="BG271" i="43"/>
  <c r="BF271" i="43"/>
  <c r="BE271" i="43"/>
  <c r="BJ270" i="43"/>
  <c r="BI270" i="43"/>
  <c r="BF270" i="43"/>
  <c r="BE270" i="43"/>
  <c r="L41" i="43" s="1"/>
  <c r="K270" i="43"/>
  <c r="BJ269" i="43"/>
  <c r="BI269" i="43"/>
  <c r="BF269" i="43"/>
  <c r="BE269" i="43"/>
  <c r="K269" i="43"/>
  <c r="BJ268" i="43"/>
  <c r="BI268" i="43"/>
  <c r="BF268" i="43"/>
  <c r="BE268" i="43"/>
  <c r="L39" i="43" s="1"/>
  <c r="BJ267" i="43"/>
  <c r="BI267" i="43"/>
  <c r="BF267" i="43"/>
  <c r="BE267" i="43"/>
  <c r="BJ266" i="43"/>
  <c r="BI266" i="43"/>
  <c r="BF266" i="43"/>
  <c r="BE266" i="43"/>
  <c r="BJ265" i="43"/>
  <c r="BI265" i="43"/>
  <c r="BG265" i="43"/>
  <c r="BF265" i="43"/>
  <c r="BE265" i="43"/>
  <c r="L36" i="43" s="1"/>
  <c r="BJ264" i="43"/>
  <c r="BI264" i="43"/>
  <c r="BG264" i="43"/>
  <c r="BF264" i="43"/>
  <c r="BE264" i="43"/>
  <c r="L35" i="43" s="1"/>
  <c r="BJ263" i="43"/>
  <c r="BI263" i="43"/>
  <c r="BG263" i="43"/>
  <c r="BF263" i="43"/>
  <c r="BE263" i="43"/>
  <c r="BJ262" i="43"/>
  <c r="BI262" i="43"/>
  <c r="BG262" i="43"/>
  <c r="BF262" i="43"/>
  <c r="BE262" i="43"/>
  <c r="BJ261" i="43"/>
  <c r="BI261" i="43"/>
  <c r="BG261" i="43"/>
  <c r="BF261" i="43"/>
  <c r="BE261" i="43"/>
  <c r="L32" i="43" s="1"/>
  <c r="BJ260" i="43"/>
  <c r="BI260" i="43"/>
  <c r="BG260" i="43"/>
  <c r="BF260" i="43"/>
  <c r="BE260" i="43"/>
  <c r="L31" i="43" s="1"/>
  <c r="BJ259" i="43"/>
  <c r="BI259" i="43"/>
  <c r="BG259" i="43"/>
  <c r="BF259" i="43"/>
  <c r="BE259" i="43"/>
  <c r="L30" i="43" s="1"/>
  <c r="BC258" i="43"/>
  <c r="BB258" i="43"/>
  <c r="BA258" i="43"/>
  <c r="AZ258" i="43"/>
  <c r="AY258" i="43"/>
  <c r="AX258" i="43"/>
  <c r="AW258" i="43"/>
  <c r="AV258" i="43"/>
  <c r="AU258" i="43"/>
  <c r="AT258" i="43"/>
  <c r="AS258" i="43"/>
  <c r="AR258" i="43"/>
  <c r="AQ258" i="43"/>
  <c r="AP258" i="43"/>
  <c r="AO258" i="43"/>
  <c r="AN258" i="43"/>
  <c r="AM258" i="43"/>
  <c r="AL258" i="43"/>
  <c r="AK258" i="43"/>
  <c r="AJ258" i="43"/>
  <c r="AI258" i="43"/>
  <c r="AH258" i="43"/>
  <c r="AG258" i="43"/>
  <c r="AF258" i="43"/>
  <c r="AE258" i="43"/>
  <c r="AD258" i="43"/>
  <c r="AC258" i="43"/>
  <c r="AB258" i="43"/>
  <c r="AA258" i="43"/>
  <c r="Z258" i="43"/>
  <c r="BC256" i="43"/>
  <c r="BB256" i="43"/>
  <c r="BA256" i="43"/>
  <c r="AZ256" i="43"/>
  <c r="AY256" i="43"/>
  <c r="AX256" i="43"/>
  <c r="AW256" i="43"/>
  <c r="AV256" i="43"/>
  <c r="AU256" i="43"/>
  <c r="AT256" i="43"/>
  <c r="AS256" i="43"/>
  <c r="AR256" i="43"/>
  <c r="AQ256" i="43"/>
  <c r="AP256" i="43"/>
  <c r="AO256" i="43"/>
  <c r="AN256" i="43"/>
  <c r="AM256" i="43"/>
  <c r="AL256" i="43"/>
  <c r="AK256" i="43"/>
  <c r="AJ256" i="43"/>
  <c r="AI256" i="43"/>
  <c r="AH256" i="43"/>
  <c r="AG256" i="43"/>
  <c r="AF256" i="43"/>
  <c r="AE256" i="43"/>
  <c r="AD256" i="43"/>
  <c r="AC256" i="43"/>
  <c r="AB256" i="43"/>
  <c r="AA256" i="43"/>
  <c r="Z256" i="43"/>
  <c r="BD252" i="43"/>
  <c r="BC252" i="43"/>
  <c r="BB252" i="43"/>
  <c r="BA252" i="43"/>
  <c r="AZ252" i="43"/>
  <c r="AY252" i="43"/>
  <c r="AX252" i="43"/>
  <c r="AW252" i="43"/>
  <c r="AV252" i="43"/>
  <c r="AU252" i="43"/>
  <c r="AT252" i="43"/>
  <c r="AS252" i="43"/>
  <c r="AR252" i="43"/>
  <c r="AQ252" i="43"/>
  <c r="AP252" i="43"/>
  <c r="AO252" i="43"/>
  <c r="AN252" i="43"/>
  <c r="AM252" i="43"/>
  <c r="AL252" i="43"/>
  <c r="AK252" i="43"/>
  <c r="AJ252" i="43"/>
  <c r="AI252" i="43"/>
  <c r="AH252" i="43"/>
  <c r="AG252" i="43"/>
  <c r="AF252" i="43"/>
  <c r="AE252" i="43"/>
  <c r="AD252" i="43"/>
  <c r="AC252" i="43"/>
  <c r="AB252" i="43"/>
  <c r="AA252" i="43"/>
  <c r="Z252" i="43"/>
  <c r="BL251" i="43"/>
  <c r="BJ251" i="43"/>
  <c r="BI251" i="43"/>
  <c r="BG251" i="43"/>
  <c r="BF251" i="43"/>
  <c r="BE251" i="43"/>
  <c r="BL250" i="43"/>
  <c r="BJ250" i="43"/>
  <c r="BI250" i="43"/>
  <c r="BF250" i="43"/>
  <c r="BE250" i="43"/>
  <c r="BJ249" i="43"/>
  <c r="BI249" i="43"/>
  <c r="BF249" i="43"/>
  <c r="BE249" i="43"/>
  <c r="BJ248" i="43"/>
  <c r="BI248" i="43"/>
  <c r="BF248" i="43"/>
  <c r="BE248" i="43"/>
  <c r="BJ247" i="43"/>
  <c r="BI247" i="43"/>
  <c r="BF247" i="43"/>
  <c r="BE247" i="43"/>
  <c r="BJ246" i="43"/>
  <c r="BI246" i="43"/>
  <c r="BF246" i="43"/>
  <c r="BE246" i="43"/>
  <c r="BJ245" i="43"/>
  <c r="BI245" i="43"/>
  <c r="BF245" i="43"/>
  <c r="BE245" i="43"/>
  <c r="BJ244" i="43"/>
  <c r="BI244" i="43"/>
  <c r="BF244" i="43"/>
  <c r="BE244" i="43"/>
  <c r="BJ243" i="43"/>
  <c r="BI243" i="43"/>
  <c r="BF243" i="43"/>
  <c r="BE243" i="43"/>
  <c r="BJ242" i="43"/>
  <c r="BI242" i="43"/>
  <c r="BF242" i="43"/>
  <c r="BE242" i="43"/>
  <c r="K44" i="43" s="1"/>
  <c r="BJ241" i="43"/>
  <c r="BI241" i="43"/>
  <c r="BH241" i="43"/>
  <c r="BF241" i="43"/>
  <c r="BE241" i="43"/>
  <c r="BJ240" i="43"/>
  <c r="BI240" i="43"/>
  <c r="BF240" i="43"/>
  <c r="BE240" i="43"/>
  <c r="M240" i="43"/>
  <c r="BJ239" i="43"/>
  <c r="BI239" i="43"/>
  <c r="BF239" i="43"/>
  <c r="BE239" i="43"/>
  <c r="BJ238" i="43"/>
  <c r="BI238" i="43"/>
  <c r="BF238" i="43"/>
  <c r="BE238" i="43"/>
  <c r="K40" i="43" s="1"/>
  <c r="BJ237" i="43"/>
  <c r="BI237" i="43"/>
  <c r="BG237" i="43"/>
  <c r="BF237" i="43"/>
  <c r="BE237" i="43"/>
  <c r="L237" i="43"/>
  <c r="BJ236" i="43"/>
  <c r="BI236" i="43"/>
  <c r="BF236" i="43"/>
  <c r="BE236" i="43"/>
  <c r="K38" i="43" s="1"/>
  <c r="BJ235" i="43"/>
  <c r="BI235" i="43"/>
  <c r="BF235" i="43"/>
  <c r="BE235" i="43"/>
  <c r="K37" i="43" s="1"/>
  <c r="BJ234" i="43"/>
  <c r="BI234" i="43"/>
  <c r="BG234" i="43"/>
  <c r="BF234" i="43"/>
  <c r="BE234" i="43"/>
  <c r="K36" i="43" s="1"/>
  <c r="BJ233" i="43"/>
  <c r="BI233" i="43"/>
  <c r="BG233" i="43"/>
  <c r="BF233" i="43"/>
  <c r="BE233" i="43"/>
  <c r="BJ232" i="43"/>
  <c r="BI232" i="43"/>
  <c r="BG232" i="43"/>
  <c r="BF232" i="43"/>
  <c r="BE232" i="43"/>
  <c r="BJ231" i="43"/>
  <c r="BI231" i="43"/>
  <c r="BG231" i="43"/>
  <c r="BF231" i="43"/>
  <c r="BE231" i="43"/>
  <c r="K33" i="43" s="1"/>
  <c r="BJ230" i="43"/>
  <c r="BI230" i="43"/>
  <c r="BG230" i="43"/>
  <c r="BF230" i="43"/>
  <c r="BE230" i="43"/>
  <c r="K32" i="43" s="1"/>
  <c r="BJ229" i="43"/>
  <c r="BI229" i="43"/>
  <c r="BG229" i="43"/>
  <c r="BF229" i="43"/>
  <c r="BE229" i="43"/>
  <c r="K31" i="43" s="1"/>
  <c r="O229" i="43"/>
  <c r="N229" i="43"/>
  <c r="M229" i="43"/>
  <c r="M227" i="43" s="1"/>
  <c r="L229" i="43"/>
  <c r="K229" i="43"/>
  <c r="J229" i="43"/>
  <c r="I229" i="43"/>
  <c r="H229" i="43"/>
  <c r="G229" i="43"/>
  <c r="F229" i="43"/>
  <c r="E229" i="43"/>
  <c r="D229" i="43"/>
  <c r="BJ228" i="43"/>
  <c r="BI228" i="43"/>
  <c r="BG228" i="43"/>
  <c r="BF228" i="43"/>
  <c r="BE228" i="43"/>
  <c r="BD227" i="43"/>
  <c r="BC227" i="43"/>
  <c r="BB227" i="43"/>
  <c r="BA227" i="43"/>
  <c r="AZ227" i="43"/>
  <c r="AY227" i="43"/>
  <c r="AX227" i="43"/>
  <c r="AW227" i="43"/>
  <c r="AV227" i="43"/>
  <c r="AU227" i="43"/>
  <c r="AT227" i="43"/>
  <c r="AS227" i="43"/>
  <c r="AR227" i="43"/>
  <c r="AQ227" i="43"/>
  <c r="AP227" i="43"/>
  <c r="AO227" i="43"/>
  <c r="AN227" i="43"/>
  <c r="AM227" i="43"/>
  <c r="AL227" i="43"/>
  <c r="AK227" i="43"/>
  <c r="AJ227" i="43"/>
  <c r="BH238" i="43" s="1"/>
  <c r="AI227" i="43"/>
  <c r="AH227" i="43"/>
  <c r="AG227" i="43"/>
  <c r="AF227" i="43"/>
  <c r="AE227" i="43"/>
  <c r="AD227" i="43"/>
  <c r="AC227" i="43"/>
  <c r="AB227" i="43"/>
  <c r="AA227" i="43"/>
  <c r="Z227" i="43"/>
  <c r="N227" i="43"/>
  <c r="L227" i="43"/>
  <c r="K227" i="43"/>
  <c r="I227" i="43"/>
  <c r="H227" i="43"/>
  <c r="E227" i="43"/>
  <c r="D227" i="43"/>
  <c r="BD225" i="43"/>
  <c r="BC225" i="43"/>
  <c r="BB225" i="43"/>
  <c r="BA225" i="43"/>
  <c r="AZ225" i="43"/>
  <c r="AY225" i="43"/>
  <c r="AX225" i="43"/>
  <c r="AW225" i="43"/>
  <c r="AV225" i="43"/>
  <c r="AU225" i="43"/>
  <c r="AT225" i="43"/>
  <c r="AS225" i="43"/>
  <c r="AR225" i="43"/>
  <c r="AQ225" i="43"/>
  <c r="AP225" i="43"/>
  <c r="AO225" i="43"/>
  <c r="AN225" i="43"/>
  <c r="AM225" i="43"/>
  <c r="AL225" i="43"/>
  <c r="AK225" i="43"/>
  <c r="AJ225" i="43"/>
  <c r="AI225" i="43"/>
  <c r="AH225" i="43"/>
  <c r="AG225" i="43"/>
  <c r="AF225" i="43"/>
  <c r="AE225" i="43"/>
  <c r="AD225" i="43"/>
  <c r="AC225" i="43"/>
  <c r="AB225" i="43"/>
  <c r="AA225" i="43"/>
  <c r="Z225" i="43"/>
  <c r="BD221" i="43"/>
  <c r="BC221" i="43"/>
  <c r="BB221" i="43"/>
  <c r="BA221" i="43"/>
  <c r="AZ221" i="43"/>
  <c r="AY221" i="43"/>
  <c r="AX221" i="43"/>
  <c r="AW221" i="43"/>
  <c r="AV221" i="43"/>
  <c r="AU221" i="43"/>
  <c r="AT221" i="43"/>
  <c r="AS221" i="43"/>
  <c r="AR221" i="43"/>
  <c r="AQ221" i="43"/>
  <c r="AP221" i="43"/>
  <c r="AO221" i="43"/>
  <c r="AN221" i="43"/>
  <c r="AM221" i="43"/>
  <c r="AL221" i="43"/>
  <c r="AK221" i="43"/>
  <c r="AJ221" i="43"/>
  <c r="AI221" i="43"/>
  <c r="AH221" i="43"/>
  <c r="AG221" i="43"/>
  <c r="AF221" i="43"/>
  <c r="AE221" i="43"/>
  <c r="AD221" i="43"/>
  <c r="AC221" i="43"/>
  <c r="AB221" i="43"/>
  <c r="AA221" i="43"/>
  <c r="Z221" i="43"/>
  <c r="BL220" i="43"/>
  <c r="BJ220" i="43"/>
  <c r="BI220" i="43"/>
  <c r="BG220" i="43"/>
  <c r="BF220" i="43"/>
  <c r="BE220" i="43"/>
  <c r="BL219" i="43"/>
  <c r="BJ219" i="43"/>
  <c r="BI219" i="43"/>
  <c r="BF219" i="43"/>
  <c r="BE219" i="43"/>
  <c r="B219" i="43"/>
  <c r="BJ218" i="43"/>
  <c r="BI218" i="43"/>
  <c r="BF218" i="43"/>
  <c r="BE218" i="43"/>
  <c r="J51" i="43" s="1"/>
  <c r="BJ217" i="43"/>
  <c r="BI217" i="43"/>
  <c r="BF217" i="43"/>
  <c r="BE217" i="43"/>
  <c r="BJ216" i="43"/>
  <c r="BI216" i="43"/>
  <c r="BF216" i="43"/>
  <c r="BE216" i="43"/>
  <c r="BJ215" i="43"/>
  <c r="BI215" i="43"/>
  <c r="BF215" i="43"/>
  <c r="BE215" i="43"/>
  <c r="J48" i="43" s="1"/>
  <c r="BJ214" i="43"/>
  <c r="BI214" i="43"/>
  <c r="BF214" i="43"/>
  <c r="BE214" i="43"/>
  <c r="J47" i="43" s="1"/>
  <c r="BJ213" i="43"/>
  <c r="BI213" i="43"/>
  <c r="BF213" i="43"/>
  <c r="BE213" i="43"/>
  <c r="J46" i="43" s="1"/>
  <c r="BJ212" i="43"/>
  <c r="BI212" i="43"/>
  <c r="BF212" i="43"/>
  <c r="BE212" i="43"/>
  <c r="BJ211" i="43"/>
  <c r="BI211" i="43"/>
  <c r="BF211" i="43"/>
  <c r="BE211" i="43"/>
  <c r="BJ210" i="43"/>
  <c r="BI210" i="43"/>
  <c r="BF210" i="43"/>
  <c r="BE210" i="43"/>
  <c r="BJ209" i="43"/>
  <c r="BI209" i="43"/>
  <c r="BF209" i="43"/>
  <c r="BE209" i="43"/>
  <c r="J42" i="43" s="1"/>
  <c r="BJ208" i="43"/>
  <c r="BI208" i="43"/>
  <c r="BF208" i="43"/>
  <c r="BE208" i="43"/>
  <c r="J41" i="43" s="1"/>
  <c r="BJ207" i="43"/>
  <c r="BI207" i="43"/>
  <c r="BF207" i="43"/>
  <c r="BE207" i="43"/>
  <c r="BJ206" i="43"/>
  <c r="BI206" i="43"/>
  <c r="BF206" i="43"/>
  <c r="BE206" i="43"/>
  <c r="BJ205" i="43"/>
  <c r="BI205" i="43"/>
  <c r="BF205" i="43"/>
  <c r="BE205" i="43"/>
  <c r="BJ204" i="43"/>
  <c r="BI204" i="43"/>
  <c r="BF204" i="43"/>
  <c r="BE204" i="43"/>
  <c r="BJ203" i="43"/>
  <c r="BI203" i="43"/>
  <c r="BG203" i="43"/>
  <c r="BF203" i="43"/>
  <c r="BE203" i="43"/>
  <c r="BJ202" i="43"/>
  <c r="BI202" i="43"/>
  <c r="BG202" i="43"/>
  <c r="BF202" i="43"/>
  <c r="BE202" i="43"/>
  <c r="BJ201" i="43"/>
  <c r="BI201" i="43"/>
  <c r="BG201" i="43"/>
  <c r="BF201" i="43"/>
  <c r="BE201" i="43"/>
  <c r="J34" i="43" s="1"/>
  <c r="BJ200" i="43"/>
  <c r="BI200" i="43"/>
  <c r="BG200" i="43"/>
  <c r="BF200" i="43"/>
  <c r="BE200" i="43"/>
  <c r="BJ199" i="43"/>
  <c r="BI199" i="43"/>
  <c r="BG199" i="43"/>
  <c r="BF199" i="43"/>
  <c r="BE199" i="43"/>
  <c r="BJ198" i="43"/>
  <c r="BI198" i="43"/>
  <c r="BG198" i="43"/>
  <c r="BF198" i="43"/>
  <c r="BE198" i="43"/>
  <c r="BJ197" i="43"/>
  <c r="BI197" i="43"/>
  <c r="BG197" i="43"/>
  <c r="BF197" i="43"/>
  <c r="BE197" i="43"/>
  <c r="BD196" i="43"/>
  <c r="BC196" i="43"/>
  <c r="BB196" i="43"/>
  <c r="BA196" i="43"/>
  <c r="AZ196" i="43"/>
  <c r="AY196" i="43"/>
  <c r="AX196" i="43"/>
  <c r="AW196" i="43"/>
  <c r="AV196" i="43"/>
  <c r="AU196" i="43"/>
  <c r="AT196" i="43"/>
  <c r="AS196" i="43"/>
  <c r="AR196" i="43"/>
  <c r="AQ196" i="43"/>
  <c r="AP196" i="43"/>
  <c r="AO196" i="43"/>
  <c r="AN196" i="43"/>
  <c r="AM196" i="43"/>
  <c r="AL196" i="43"/>
  <c r="AK196" i="43"/>
  <c r="BG204" i="43" s="1"/>
  <c r="AJ196" i="43"/>
  <c r="AI196" i="43"/>
  <c r="AH196" i="43"/>
  <c r="AG196" i="43"/>
  <c r="AF196" i="43"/>
  <c r="AE196" i="43"/>
  <c r="AD196" i="43"/>
  <c r="AC196" i="43"/>
  <c r="AB196" i="43"/>
  <c r="AA196" i="43"/>
  <c r="Z196" i="43"/>
  <c r="BD194" i="43"/>
  <c r="BC194" i="43"/>
  <c r="BB194" i="43"/>
  <c r="BA194" i="43"/>
  <c r="AZ194" i="43"/>
  <c r="AY194" i="43"/>
  <c r="AX194" i="43"/>
  <c r="AW194" i="43"/>
  <c r="AV194" i="43"/>
  <c r="AU194" i="43"/>
  <c r="AT194" i="43"/>
  <c r="AS194" i="43"/>
  <c r="AR194" i="43"/>
  <c r="AQ194" i="43"/>
  <c r="AP194" i="43"/>
  <c r="AO194" i="43"/>
  <c r="AN194" i="43"/>
  <c r="AM194" i="43"/>
  <c r="AL194" i="43"/>
  <c r="AK194" i="43"/>
  <c r="AJ194" i="43"/>
  <c r="AI194" i="43"/>
  <c r="AH194" i="43"/>
  <c r="AG194" i="43"/>
  <c r="AF194" i="43"/>
  <c r="AE194" i="43"/>
  <c r="AD194" i="43"/>
  <c r="AC194" i="43"/>
  <c r="AB194" i="43"/>
  <c r="AA194" i="43"/>
  <c r="Z194" i="43"/>
  <c r="BC190" i="43"/>
  <c r="BB190" i="43"/>
  <c r="BA190" i="43"/>
  <c r="AZ190" i="43"/>
  <c r="AY190" i="43"/>
  <c r="AX190" i="43"/>
  <c r="AW190" i="43"/>
  <c r="AV190" i="43"/>
  <c r="AU190" i="43"/>
  <c r="AT190" i="43"/>
  <c r="AS190" i="43"/>
  <c r="AR190" i="43"/>
  <c r="AQ190" i="43"/>
  <c r="AP190" i="43"/>
  <c r="AO190" i="43"/>
  <c r="AN190" i="43"/>
  <c r="AM190" i="43"/>
  <c r="AL190" i="43"/>
  <c r="AK190" i="43"/>
  <c r="AJ190" i="43"/>
  <c r="AI190" i="43"/>
  <c r="AH190" i="43"/>
  <c r="AG190" i="43"/>
  <c r="AF190" i="43"/>
  <c r="AE190" i="43"/>
  <c r="AD190" i="43"/>
  <c r="AC190" i="43"/>
  <c r="AB190" i="43"/>
  <c r="AA190" i="43"/>
  <c r="Z190" i="43"/>
  <c r="BL189" i="43"/>
  <c r="BJ189" i="43"/>
  <c r="BI189" i="43"/>
  <c r="BG189" i="43"/>
  <c r="BF189" i="43"/>
  <c r="BE189" i="43"/>
  <c r="BL188" i="43"/>
  <c r="BJ188" i="43"/>
  <c r="BI188" i="43"/>
  <c r="BF188" i="43"/>
  <c r="BE188" i="43"/>
  <c r="BJ187" i="43"/>
  <c r="BI187" i="43"/>
  <c r="BF187" i="43"/>
  <c r="BE187" i="43"/>
  <c r="I51" i="43" s="1"/>
  <c r="BJ186" i="43"/>
  <c r="BI186" i="43"/>
  <c r="BF186" i="43"/>
  <c r="BE186" i="43"/>
  <c r="BJ185" i="43"/>
  <c r="BI185" i="43"/>
  <c r="BF185" i="43"/>
  <c r="BE185" i="43"/>
  <c r="I49" i="43" s="1"/>
  <c r="BJ184" i="43"/>
  <c r="BI184" i="43"/>
  <c r="BF184" i="43"/>
  <c r="BE184" i="43"/>
  <c r="I48" i="43" s="1"/>
  <c r="BJ183" i="43"/>
  <c r="BI183" i="43"/>
  <c r="BF183" i="43"/>
  <c r="BE183" i="43"/>
  <c r="I47" i="43" s="1"/>
  <c r="BJ182" i="43"/>
  <c r="BI182" i="43"/>
  <c r="BF182" i="43"/>
  <c r="BE182" i="43"/>
  <c r="I46" i="43" s="1"/>
  <c r="BJ181" i="43"/>
  <c r="BI181" i="43"/>
  <c r="BF181" i="43"/>
  <c r="BE181" i="43"/>
  <c r="I45" i="43" s="1"/>
  <c r="BJ180" i="43"/>
  <c r="BI180" i="43"/>
  <c r="BF180" i="43"/>
  <c r="BE180" i="43"/>
  <c r="BJ179" i="43"/>
  <c r="BI179" i="43"/>
  <c r="BH179" i="43"/>
  <c r="BF179" i="43"/>
  <c r="BE179" i="43"/>
  <c r="I43" i="43" s="1"/>
  <c r="C179" i="43"/>
  <c r="C180" i="43" s="1"/>
  <c r="C181" i="43" s="1"/>
  <c r="C182" i="43" s="1"/>
  <c r="C183" i="43" s="1"/>
  <c r="C184" i="43" s="1"/>
  <c r="C185" i="43" s="1"/>
  <c r="C186" i="43" s="1"/>
  <c r="C187" i="43" s="1"/>
  <c r="C188" i="43" s="1"/>
  <c r="C189" i="43" s="1"/>
  <c r="C190" i="43" s="1"/>
  <c r="C191" i="43" s="1"/>
  <c r="C192" i="43" s="1"/>
  <c r="C193" i="43" s="1"/>
  <c r="C194" i="43" s="1"/>
  <c r="C195" i="43" s="1"/>
  <c r="C196" i="43" s="1"/>
  <c r="C197" i="43" s="1"/>
  <c r="C198" i="43" s="1"/>
  <c r="C199" i="43" s="1"/>
  <c r="C200" i="43" s="1"/>
  <c r="BJ178" i="43"/>
  <c r="BI178" i="43"/>
  <c r="BF178" i="43"/>
  <c r="BE178" i="43"/>
  <c r="I42" i="43" s="1"/>
  <c r="BJ177" i="43"/>
  <c r="BI177" i="43"/>
  <c r="BF177" i="43"/>
  <c r="BE177" i="43"/>
  <c r="I41" i="43" s="1"/>
  <c r="BJ176" i="43"/>
  <c r="BI176" i="43"/>
  <c r="BF176" i="43"/>
  <c r="BE176" i="43"/>
  <c r="I40" i="43" s="1"/>
  <c r="I240" i="43" s="1"/>
  <c r="I249" i="43" s="1"/>
  <c r="BJ175" i="43"/>
  <c r="BI175" i="43"/>
  <c r="BF175" i="43"/>
  <c r="BE175" i="43"/>
  <c r="BJ174" i="43"/>
  <c r="BI174" i="43"/>
  <c r="BF174" i="43"/>
  <c r="BE174" i="43"/>
  <c r="I38" i="43" s="1"/>
  <c r="C174" i="43"/>
  <c r="C175" i="43" s="1"/>
  <c r="C176" i="43" s="1"/>
  <c r="C177" i="43" s="1"/>
  <c r="C178" i="43" s="1"/>
  <c r="BJ173" i="43"/>
  <c r="BI173" i="43"/>
  <c r="BF173" i="43"/>
  <c r="BE173" i="43"/>
  <c r="I37" i="43" s="1"/>
  <c r="C173" i="43"/>
  <c r="BJ172" i="43"/>
  <c r="BI172" i="43"/>
  <c r="BG172" i="43"/>
  <c r="BF172" i="43"/>
  <c r="BE172" i="43"/>
  <c r="C172" i="43"/>
  <c r="BJ171" i="43"/>
  <c r="BI171" i="43"/>
  <c r="BG171" i="43"/>
  <c r="BF171" i="43"/>
  <c r="BE171" i="43"/>
  <c r="BJ170" i="43"/>
  <c r="BI170" i="43"/>
  <c r="BG170" i="43"/>
  <c r="BF170" i="43"/>
  <c r="BE170" i="43"/>
  <c r="C170" i="43"/>
  <c r="C171" i="43" s="1"/>
  <c r="BJ169" i="43"/>
  <c r="BI169" i="43"/>
  <c r="BG169" i="43"/>
  <c r="BF169" i="43"/>
  <c r="BE169" i="43"/>
  <c r="I33" i="43" s="1"/>
  <c r="S169" i="43"/>
  <c r="BJ168" i="43"/>
  <c r="BI168" i="43"/>
  <c r="BG168" i="43"/>
  <c r="BF168" i="43"/>
  <c r="BE168" i="43"/>
  <c r="T168" i="43"/>
  <c r="BJ167" i="43"/>
  <c r="BI167" i="43"/>
  <c r="BG167" i="43"/>
  <c r="BF167" i="43"/>
  <c r="BE167" i="43"/>
  <c r="I31" i="43" s="1"/>
  <c r="BJ166" i="43"/>
  <c r="BI166" i="43"/>
  <c r="BG166" i="43"/>
  <c r="BF166" i="43"/>
  <c r="BE166" i="43"/>
  <c r="I30" i="43" s="1"/>
  <c r="BC165" i="43"/>
  <c r="BB165" i="43"/>
  <c r="BA165" i="43"/>
  <c r="AZ165" i="43"/>
  <c r="AY165" i="43"/>
  <c r="AX165" i="43"/>
  <c r="AW165" i="43"/>
  <c r="AV165" i="43"/>
  <c r="AU165" i="43"/>
  <c r="AT165" i="43"/>
  <c r="AS165" i="43"/>
  <c r="AR165" i="43"/>
  <c r="AQ165" i="43"/>
  <c r="AP165" i="43"/>
  <c r="AO165" i="43"/>
  <c r="AN165" i="43"/>
  <c r="AM165" i="43"/>
  <c r="AL165" i="43"/>
  <c r="AK165" i="43"/>
  <c r="AJ165" i="43"/>
  <c r="AI165" i="43"/>
  <c r="AH165" i="43"/>
  <c r="AG165" i="43"/>
  <c r="AF165" i="43"/>
  <c r="BG176" i="43" s="1"/>
  <c r="AE165" i="43"/>
  <c r="AD165" i="43"/>
  <c r="AC165" i="43"/>
  <c r="AB165" i="43"/>
  <c r="AA165" i="43"/>
  <c r="Z165" i="43"/>
  <c r="E165" i="43"/>
  <c r="H164" i="43"/>
  <c r="BC163" i="43"/>
  <c r="BB163" i="43"/>
  <c r="BA163" i="43"/>
  <c r="AZ163" i="43"/>
  <c r="AY163" i="43"/>
  <c r="AX163" i="43"/>
  <c r="AW163" i="43"/>
  <c r="AV163" i="43"/>
  <c r="AU163" i="43"/>
  <c r="AT163" i="43"/>
  <c r="AS163" i="43"/>
  <c r="AR163" i="43"/>
  <c r="AQ163" i="43"/>
  <c r="AP163" i="43"/>
  <c r="AO163" i="43"/>
  <c r="AN163" i="43"/>
  <c r="AM163" i="43"/>
  <c r="AL163" i="43"/>
  <c r="AK163" i="43"/>
  <c r="AJ163" i="43"/>
  <c r="AI163" i="43"/>
  <c r="AH163" i="43"/>
  <c r="AG163" i="43"/>
  <c r="AF163" i="43"/>
  <c r="AE163" i="43"/>
  <c r="AD163" i="43"/>
  <c r="AC163" i="43"/>
  <c r="AB163" i="43"/>
  <c r="AA163" i="43"/>
  <c r="Z163" i="43"/>
  <c r="B162" i="43"/>
  <c r="BD159" i="43"/>
  <c r="BC159" i="43"/>
  <c r="BB159" i="43"/>
  <c r="BA159" i="43"/>
  <c r="AZ159" i="43"/>
  <c r="AY159" i="43"/>
  <c r="AX159" i="43"/>
  <c r="AW159" i="43"/>
  <c r="AV159" i="43"/>
  <c r="AU159" i="43"/>
  <c r="AT159" i="43"/>
  <c r="AS159" i="43"/>
  <c r="AR159" i="43"/>
  <c r="AQ159" i="43"/>
  <c r="AP159" i="43"/>
  <c r="AO159" i="43"/>
  <c r="AN159" i="43"/>
  <c r="AM159" i="43"/>
  <c r="AL159" i="43"/>
  <c r="AK159" i="43"/>
  <c r="AJ159" i="43"/>
  <c r="AI159" i="43"/>
  <c r="AH159" i="43"/>
  <c r="AG159" i="43"/>
  <c r="AF159" i="43"/>
  <c r="AE159" i="43"/>
  <c r="AD159" i="43"/>
  <c r="AC159" i="43"/>
  <c r="AB159" i="43"/>
  <c r="AA159" i="43"/>
  <c r="Z159" i="43"/>
  <c r="BL158" i="43"/>
  <c r="BJ158" i="43"/>
  <c r="BI158" i="43"/>
  <c r="BG158" i="43"/>
  <c r="BF158" i="43"/>
  <c r="BE158" i="43"/>
  <c r="BL157" i="43"/>
  <c r="BJ157" i="43"/>
  <c r="BI157" i="43"/>
  <c r="BF157" i="43"/>
  <c r="BE157" i="43"/>
  <c r="BJ156" i="43"/>
  <c r="BI156" i="43"/>
  <c r="BF156" i="43"/>
  <c r="BE156" i="43"/>
  <c r="BJ155" i="43"/>
  <c r="BI155" i="43"/>
  <c r="BF155" i="43"/>
  <c r="BE155" i="43"/>
  <c r="H50" i="43" s="1"/>
  <c r="BJ154" i="43"/>
  <c r="BI154" i="43"/>
  <c r="BF154" i="43"/>
  <c r="BE154" i="43"/>
  <c r="BJ153" i="43"/>
  <c r="BI153" i="43"/>
  <c r="BF153" i="43"/>
  <c r="BE153" i="43"/>
  <c r="BJ152" i="43"/>
  <c r="BI152" i="43"/>
  <c r="BF152" i="43"/>
  <c r="BE152" i="43"/>
  <c r="H47" i="43" s="1"/>
  <c r="BJ151" i="43"/>
  <c r="BI151" i="43"/>
  <c r="BF151" i="43"/>
  <c r="BE151" i="43"/>
  <c r="H46" i="43" s="1"/>
  <c r="BJ150" i="43"/>
  <c r="BI150" i="43"/>
  <c r="BF150" i="43"/>
  <c r="BE150" i="43"/>
  <c r="BJ149" i="43"/>
  <c r="BI149" i="43"/>
  <c r="BF149" i="43"/>
  <c r="BE149" i="43"/>
  <c r="H44" i="43" s="1"/>
  <c r="BJ148" i="43"/>
  <c r="BI148" i="43"/>
  <c r="BF148" i="43"/>
  <c r="BE148" i="43"/>
  <c r="H43" i="43" s="1"/>
  <c r="BJ147" i="43"/>
  <c r="BI147" i="43"/>
  <c r="BF147" i="43"/>
  <c r="BE147" i="43"/>
  <c r="BJ146" i="43"/>
  <c r="BI146" i="43"/>
  <c r="BF146" i="43"/>
  <c r="BE146" i="43"/>
  <c r="BJ145" i="43"/>
  <c r="BI145" i="43"/>
  <c r="BF145" i="43"/>
  <c r="BE145" i="43"/>
  <c r="H40" i="43" s="1"/>
  <c r="BJ144" i="43"/>
  <c r="BI144" i="43"/>
  <c r="BF144" i="43"/>
  <c r="BE144" i="43"/>
  <c r="BJ143" i="43"/>
  <c r="BI143" i="43"/>
  <c r="BF143" i="43"/>
  <c r="BE143" i="43"/>
  <c r="BJ142" i="43"/>
  <c r="BI142" i="43"/>
  <c r="BF142" i="43"/>
  <c r="BE142" i="43"/>
  <c r="BJ141" i="43"/>
  <c r="BI141" i="43"/>
  <c r="BG141" i="43"/>
  <c r="BF141" i="43"/>
  <c r="BE141" i="43"/>
  <c r="H36" i="43" s="1"/>
  <c r="BJ140" i="43"/>
  <c r="BI140" i="43"/>
  <c r="BG140" i="43"/>
  <c r="BF140" i="43"/>
  <c r="BE140" i="43"/>
  <c r="H35" i="43" s="1"/>
  <c r="BJ139" i="43"/>
  <c r="BI139" i="43"/>
  <c r="BG139" i="43"/>
  <c r="BF139" i="43"/>
  <c r="BE139" i="43"/>
  <c r="H34" i="43" s="1"/>
  <c r="BJ138" i="43"/>
  <c r="BI138" i="43"/>
  <c r="BG138" i="43"/>
  <c r="BF138" i="43"/>
  <c r="BE138" i="43"/>
  <c r="H33" i="43" s="1"/>
  <c r="BJ137" i="43"/>
  <c r="BI137" i="43"/>
  <c r="BG137" i="43"/>
  <c r="BF137" i="43"/>
  <c r="BE137" i="43"/>
  <c r="BJ136" i="43"/>
  <c r="BI136" i="43"/>
  <c r="BG136" i="43"/>
  <c r="BF136" i="43"/>
  <c r="BE136" i="43"/>
  <c r="BJ135" i="43"/>
  <c r="BI135" i="43"/>
  <c r="BG135" i="43"/>
  <c r="BF135" i="43"/>
  <c r="BE135" i="43"/>
  <c r="H30" i="43" s="1"/>
  <c r="BD134" i="43"/>
  <c r="BC134" i="43"/>
  <c r="BB134" i="43"/>
  <c r="BA134" i="43"/>
  <c r="AZ134" i="43"/>
  <c r="AY134" i="43"/>
  <c r="AX134" i="43"/>
  <c r="AW134" i="43"/>
  <c r="AV134" i="43"/>
  <c r="AU134" i="43"/>
  <c r="AT134" i="43"/>
  <c r="AS134" i="43"/>
  <c r="AR134" i="43"/>
  <c r="AQ134" i="43"/>
  <c r="AP134" i="43"/>
  <c r="AO134" i="43"/>
  <c r="AN134" i="43"/>
  <c r="AM134" i="43"/>
  <c r="AL134" i="43"/>
  <c r="AK134" i="43"/>
  <c r="AJ134" i="43"/>
  <c r="AI134" i="43"/>
  <c r="AH134" i="43"/>
  <c r="AG134" i="43"/>
  <c r="AF134" i="43"/>
  <c r="AE134" i="43"/>
  <c r="AD134" i="43"/>
  <c r="BH150" i="43" s="1"/>
  <c r="AC134" i="43"/>
  <c r="AB134" i="43"/>
  <c r="AA134" i="43"/>
  <c r="Z134" i="43"/>
  <c r="BG145" i="43" s="1"/>
  <c r="BD132" i="43"/>
  <c r="BC132" i="43"/>
  <c r="BB132" i="43"/>
  <c r="BA132" i="43"/>
  <c r="AZ132" i="43"/>
  <c r="AY132" i="43"/>
  <c r="AX132" i="43"/>
  <c r="AW132" i="43"/>
  <c r="AV132" i="43"/>
  <c r="AU132" i="43"/>
  <c r="AT132" i="43"/>
  <c r="AS132" i="43"/>
  <c r="AR132" i="43"/>
  <c r="AQ132" i="43"/>
  <c r="AP132" i="43"/>
  <c r="AO132" i="43"/>
  <c r="AN132" i="43"/>
  <c r="AM132" i="43"/>
  <c r="AL132" i="43"/>
  <c r="AK132" i="43"/>
  <c r="AJ132" i="43"/>
  <c r="AI132" i="43"/>
  <c r="AH132" i="43"/>
  <c r="AG132" i="43"/>
  <c r="AF132" i="43"/>
  <c r="AE132" i="43"/>
  <c r="AD132" i="43"/>
  <c r="AC132" i="43"/>
  <c r="AB132" i="43"/>
  <c r="AA132" i="43"/>
  <c r="Z132" i="43"/>
  <c r="BC128" i="43"/>
  <c r="BB128" i="43"/>
  <c r="BA128" i="43"/>
  <c r="AZ128" i="43"/>
  <c r="AY128" i="43"/>
  <c r="AX128" i="43"/>
  <c r="AW128" i="43"/>
  <c r="AV128" i="43"/>
  <c r="AU128" i="43"/>
  <c r="AT128" i="43"/>
  <c r="AS128" i="43"/>
  <c r="AR128" i="43"/>
  <c r="AQ128" i="43"/>
  <c r="AP128" i="43"/>
  <c r="AO128" i="43"/>
  <c r="AN128" i="43"/>
  <c r="AM128" i="43"/>
  <c r="AL128" i="43"/>
  <c r="AK128" i="43"/>
  <c r="AJ128" i="43"/>
  <c r="AI128" i="43"/>
  <c r="AH128" i="43"/>
  <c r="AG128" i="43"/>
  <c r="AF128" i="43"/>
  <c r="AE128" i="43"/>
  <c r="AD128" i="43"/>
  <c r="AC128" i="43"/>
  <c r="AB128" i="43"/>
  <c r="AA128" i="43"/>
  <c r="Z128" i="43"/>
  <c r="BL127" i="43"/>
  <c r="BJ127" i="43"/>
  <c r="BI127" i="43"/>
  <c r="BG127" i="43"/>
  <c r="BF127" i="43"/>
  <c r="BE127" i="43"/>
  <c r="BL126" i="43"/>
  <c r="BJ126" i="43"/>
  <c r="BI126" i="43"/>
  <c r="BF126" i="43"/>
  <c r="BE126" i="43"/>
  <c r="BJ125" i="43"/>
  <c r="BI125" i="43"/>
  <c r="BG125" i="43"/>
  <c r="BF125" i="43"/>
  <c r="BE125" i="43"/>
  <c r="BJ124" i="43"/>
  <c r="BI124" i="43"/>
  <c r="BF124" i="43"/>
  <c r="BE124" i="43"/>
  <c r="G50" i="43" s="1"/>
  <c r="BJ123" i="43"/>
  <c r="BI123" i="43"/>
  <c r="BH123" i="43"/>
  <c r="BF123" i="43"/>
  <c r="BE123" i="43"/>
  <c r="BJ122" i="43"/>
  <c r="BI122" i="43"/>
  <c r="BF122" i="43"/>
  <c r="BE122" i="43"/>
  <c r="G48" i="43" s="1"/>
  <c r="BJ121" i="43"/>
  <c r="BI121" i="43"/>
  <c r="BF121" i="43"/>
  <c r="BE121" i="43"/>
  <c r="BJ120" i="43"/>
  <c r="BI120" i="43"/>
  <c r="BG120" i="43"/>
  <c r="BF120" i="43"/>
  <c r="BE120" i="43"/>
  <c r="G46" i="43" s="1"/>
  <c r="BJ119" i="43"/>
  <c r="BI119" i="43"/>
  <c r="BF119" i="43"/>
  <c r="BE119" i="43"/>
  <c r="BJ118" i="43"/>
  <c r="BI118" i="43"/>
  <c r="BF118" i="43"/>
  <c r="BE118" i="43"/>
  <c r="G44" i="43" s="1"/>
  <c r="C118" i="43"/>
  <c r="C119" i="43" s="1"/>
  <c r="C120" i="43" s="1"/>
  <c r="C121" i="43" s="1"/>
  <c r="C122" i="43" s="1"/>
  <c r="C123" i="43" s="1"/>
  <c r="C124" i="43" s="1"/>
  <c r="C125" i="43" s="1"/>
  <c r="C126" i="43" s="1"/>
  <c r="C127" i="43" s="1"/>
  <c r="C128" i="43" s="1"/>
  <c r="C129" i="43" s="1"/>
  <c r="C130" i="43" s="1"/>
  <c r="C131" i="43" s="1"/>
  <c r="C132" i="43" s="1"/>
  <c r="C133" i="43" s="1"/>
  <c r="C134" i="43" s="1"/>
  <c r="C135" i="43" s="1"/>
  <c r="C136" i="43" s="1"/>
  <c r="C137" i="43" s="1"/>
  <c r="C138" i="43" s="1"/>
  <c r="C139" i="43" s="1"/>
  <c r="C140" i="43" s="1"/>
  <c r="C141" i="43" s="1"/>
  <c r="C142" i="43" s="1"/>
  <c r="C143" i="43" s="1"/>
  <c r="C144" i="43" s="1"/>
  <c r="C145" i="43" s="1"/>
  <c r="C146" i="43" s="1"/>
  <c r="C147" i="43" s="1"/>
  <c r="BJ117" i="43"/>
  <c r="BI117" i="43"/>
  <c r="BI128" i="43" s="1"/>
  <c r="G261" i="43" s="1"/>
  <c r="BF117" i="43"/>
  <c r="BE117" i="43"/>
  <c r="G43" i="43" s="1"/>
  <c r="C117" i="43"/>
  <c r="BJ116" i="43"/>
  <c r="BI116" i="43"/>
  <c r="BF116" i="43"/>
  <c r="BE116" i="43"/>
  <c r="S116" i="43"/>
  <c r="BJ115" i="43"/>
  <c r="BI115" i="43"/>
  <c r="BF115" i="43"/>
  <c r="BE115" i="43"/>
  <c r="G41" i="43" s="1"/>
  <c r="T115" i="43"/>
  <c r="R117" i="43" s="1"/>
  <c r="BJ114" i="43"/>
  <c r="BI114" i="43"/>
  <c r="BF114" i="43"/>
  <c r="BE114" i="43"/>
  <c r="G40" i="43" s="1"/>
  <c r="BJ113" i="43"/>
  <c r="BI113" i="43"/>
  <c r="BF113" i="43"/>
  <c r="BE113" i="43"/>
  <c r="G39" i="43" s="1"/>
  <c r="BJ112" i="43"/>
  <c r="BI112" i="43"/>
  <c r="BF112" i="43"/>
  <c r="BE112" i="43"/>
  <c r="E112" i="43"/>
  <c r="BJ111" i="43"/>
  <c r="BI111" i="43"/>
  <c r="BF111" i="43"/>
  <c r="BE111" i="43"/>
  <c r="H111" i="43"/>
  <c r="BJ110" i="43"/>
  <c r="BI110" i="43"/>
  <c r="BG110" i="43"/>
  <c r="BF110" i="43"/>
  <c r="BE110" i="43"/>
  <c r="G36" i="43" s="1"/>
  <c r="BJ109" i="43"/>
  <c r="BI109" i="43"/>
  <c r="BG109" i="43"/>
  <c r="BF109" i="43"/>
  <c r="BE109" i="43"/>
  <c r="G35" i="43" s="1"/>
  <c r="B109" i="43"/>
  <c r="BJ108" i="43"/>
  <c r="BI108" i="43"/>
  <c r="BG108" i="43"/>
  <c r="BF108" i="43"/>
  <c r="BE108" i="43"/>
  <c r="BJ107" i="43"/>
  <c r="BI107" i="43"/>
  <c r="BG107" i="43"/>
  <c r="BF107" i="43"/>
  <c r="BE107" i="43"/>
  <c r="BJ106" i="43"/>
  <c r="BI106" i="43"/>
  <c r="BG106" i="43"/>
  <c r="BF106" i="43"/>
  <c r="BE106" i="43"/>
  <c r="BJ105" i="43"/>
  <c r="BI105" i="43"/>
  <c r="BG105" i="43"/>
  <c r="BF105" i="43"/>
  <c r="BE105" i="43"/>
  <c r="BJ104" i="43"/>
  <c r="BI104" i="43"/>
  <c r="BG104" i="43"/>
  <c r="BF104" i="43"/>
  <c r="BE104" i="43"/>
  <c r="G30" i="43" s="1"/>
  <c r="BC103" i="43"/>
  <c r="BB103" i="43"/>
  <c r="BA103" i="43"/>
  <c r="AZ103" i="43"/>
  <c r="AY103" i="43"/>
  <c r="AX103" i="43"/>
  <c r="AW103" i="43"/>
  <c r="AV103" i="43"/>
  <c r="AU103" i="43"/>
  <c r="AT103" i="43"/>
  <c r="AS103" i="43"/>
  <c r="AR103" i="43"/>
  <c r="AQ103" i="43"/>
  <c r="AP103" i="43"/>
  <c r="AO103" i="43"/>
  <c r="AN103" i="43"/>
  <c r="AM103" i="43"/>
  <c r="BG116" i="43" s="1"/>
  <c r="AL103" i="43"/>
  <c r="AK103" i="43"/>
  <c r="AJ103" i="43"/>
  <c r="AI103" i="43"/>
  <c r="BG113" i="43" s="1"/>
  <c r="AH103" i="43"/>
  <c r="AG103" i="43"/>
  <c r="AF103" i="43"/>
  <c r="AE103" i="43"/>
  <c r="AD103" i="43"/>
  <c r="AC103" i="43"/>
  <c r="AB103" i="43"/>
  <c r="AA103" i="43"/>
  <c r="Z103" i="43"/>
  <c r="BH121" i="43" s="1"/>
  <c r="BC101" i="43"/>
  <c r="BB101" i="43"/>
  <c r="BA101" i="43"/>
  <c r="AZ101" i="43"/>
  <c r="AY101" i="43"/>
  <c r="AX101" i="43"/>
  <c r="AW101" i="43"/>
  <c r="AV101" i="43"/>
  <c r="AU101" i="43"/>
  <c r="AT101" i="43"/>
  <c r="AS101" i="43"/>
  <c r="AR101" i="43"/>
  <c r="AQ101" i="43"/>
  <c r="AP101" i="43"/>
  <c r="AO101" i="43"/>
  <c r="AN101" i="43"/>
  <c r="AM101" i="43"/>
  <c r="AL101" i="43"/>
  <c r="AK101" i="43"/>
  <c r="AJ101" i="43"/>
  <c r="AI101" i="43"/>
  <c r="AH101" i="43"/>
  <c r="AG101" i="43"/>
  <c r="AF101" i="43"/>
  <c r="AE101" i="43"/>
  <c r="AD101" i="43"/>
  <c r="AC101" i="43"/>
  <c r="AB101" i="43"/>
  <c r="AA101" i="43"/>
  <c r="Z101" i="43"/>
  <c r="BD97" i="43"/>
  <c r="BC97" i="43"/>
  <c r="BB97" i="43"/>
  <c r="BA97" i="43"/>
  <c r="AZ97" i="43"/>
  <c r="AY97" i="43"/>
  <c r="AX97" i="43"/>
  <c r="AW97" i="43"/>
  <c r="AV97" i="43"/>
  <c r="AU97" i="43"/>
  <c r="AT97" i="43"/>
  <c r="AS97" i="43"/>
  <c r="AR97" i="43"/>
  <c r="AQ97" i="43"/>
  <c r="AP97" i="43"/>
  <c r="AO97" i="43"/>
  <c r="AN97" i="43"/>
  <c r="AM97" i="43"/>
  <c r="AL97" i="43"/>
  <c r="AK97" i="43"/>
  <c r="AJ97" i="43"/>
  <c r="AI97" i="43"/>
  <c r="AH97" i="43"/>
  <c r="AG97" i="43"/>
  <c r="AF97" i="43"/>
  <c r="AE97" i="43"/>
  <c r="AD97" i="43"/>
  <c r="AC97" i="43"/>
  <c r="AB97" i="43"/>
  <c r="AA97" i="43"/>
  <c r="Z97" i="43"/>
  <c r="BL96" i="43"/>
  <c r="BJ96" i="43"/>
  <c r="BI96" i="43"/>
  <c r="BG96" i="43"/>
  <c r="BF96" i="43"/>
  <c r="BE96" i="43"/>
  <c r="F53" i="43" s="1"/>
  <c r="BL95" i="43"/>
  <c r="BJ95" i="43"/>
  <c r="BI95" i="43"/>
  <c r="BF95" i="43"/>
  <c r="BE95" i="43"/>
  <c r="F52" i="43" s="1"/>
  <c r="BJ94" i="43"/>
  <c r="BI94" i="43"/>
  <c r="BF94" i="43"/>
  <c r="BE94" i="43"/>
  <c r="F51" i="43" s="1"/>
  <c r="BJ93" i="43"/>
  <c r="BI93" i="43"/>
  <c r="BF93" i="43"/>
  <c r="BE93" i="43"/>
  <c r="BJ92" i="43"/>
  <c r="BI92" i="43"/>
  <c r="BF92" i="43"/>
  <c r="BE92" i="43"/>
  <c r="BJ91" i="43"/>
  <c r="BI91" i="43"/>
  <c r="BF91" i="43"/>
  <c r="BE91" i="43"/>
  <c r="F48" i="43" s="1"/>
  <c r="BJ90" i="43"/>
  <c r="BI90" i="43"/>
  <c r="BF90" i="43"/>
  <c r="BE90" i="43"/>
  <c r="BJ89" i="43"/>
  <c r="BI89" i="43"/>
  <c r="BF89" i="43"/>
  <c r="BE89" i="43"/>
  <c r="F46" i="43" s="1"/>
  <c r="BJ88" i="43"/>
  <c r="BI88" i="43"/>
  <c r="BF88" i="43"/>
  <c r="BE88" i="43"/>
  <c r="F45" i="43" s="1"/>
  <c r="BJ87" i="43"/>
  <c r="BI87" i="43"/>
  <c r="BF87" i="43"/>
  <c r="BE87" i="43"/>
  <c r="F44" i="43" s="1"/>
  <c r="BJ86" i="43"/>
  <c r="BI86" i="43"/>
  <c r="BF86" i="43"/>
  <c r="BE86" i="43"/>
  <c r="BJ85" i="43"/>
  <c r="BI85" i="43"/>
  <c r="BF85" i="43"/>
  <c r="BE85" i="43"/>
  <c r="F42" i="43" s="1"/>
  <c r="F241" i="43" s="1"/>
  <c r="BJ84" i="43"/>
  <c r="BI84" i="43"/>
  <c r="BH84" i="43"/>
  <c r="BF84" i="43"/>
  <c r="BE84" i="43"/>
  <c r="F41" i="43" s="1"/>
  <c r="BJ83" i="43"/>
  <c r="BI83" i="43"/>
  <c r="BF83" i="43"/>
  <c r="BE83" i="43"/>
  <c r="BJ82" i="43"/>
  <c r="BI82" i="43"/>
  <c r="BF82" i="43"/>
  <c r="BE82" i="43"/>
  <c r="F39" i="43" s="1"/>
  <c r="BJ81" i="43"/>
  <c r="BI81" i="43"/>
  <c r="BF81" i="43"/>
  <c r="BE81" i="43"/>
  <c r="BJ80" i="43"/>
  <c r="BI80" i="43"/>
  <c r="BF80" i="43"/>
  <c r="BE80" i="43"/>
  <c r="BJ79" i="43"/>
  <c r="BI79" i="43"/>
  <c r="BG79" i="43"/>
  <c r="BF79" i="43"/>
  <c r="BE79" i="43"/>
  <c r="F36" i="43" s="1"/>
  <c r="BJ78" i="43"/>
  <c r="BI78" i="43"/>
  <c r="BG78" i="43"/>
  <c r="BF78" i="43"/>
  <c r="BE78" i="43"/>
  <c r="F35" i="43" s="1"/>
  <c r="BJ77" i="43"/>
  <c r="BI77" i="43"/>
  <c r="BG77" i="43"/>
  <c r="BF77" i="43"/>
  <c r="BE77" i="43"/>
  <c r="BJ76" i="43"/>
  <c r="BI76" i="43"/>
  <c r="BG76" i="43"/>
  <c r="BF76" i="43"/>
  <c r="BE76" i="43"/>
  <c r="BJ75" i="43"/>
  <c r="BJ97" i="43" s="1"/>
  <c r="F262" i="43" s="1"/>
  <c r="BI75" i="43"/>
  <c r="BG75" i="43"/>
  <c r="BF75" i="43"/>
  <c r="BE75" i="43"/>
  <c r="F32" i="43" s="1"/>
  <c r="BJ74" i="43"/>
  <c r="BI74" i="43"/>
  <c r="BI97" i="43" s="1"/>
  <c r="F261" i="43" s="1"/>
  <c r="F263" i="43" s="1"/>
  <c r="BG74" i="43"/>
  <c r="BF74" i="43"/>
  <c r="BE74" i="43"/>
  <c r="BJ73" i="43"/>
  <c r="BI73" i="43"/>
  <c r="BG73" i="43"/>
  <c r="BF73" i="43"/>
  <c r="BE73" i="43"/>
  <c r="F30" i="43" s="1"/>
  <c r="BD72" i="43"/>
  <c r="BC72" i="43"/>
  <c r="BB72" i="43"/>
  <c r="BA72" i="43"/>
  <c r="AZ72" i="43"/>
  <c r="AY72" i="43"/>
  <c r="AX72" i="43"/>
  <c r="AW72" i="43"/>
  <c r="AV72" i="43"/>
  <c r="AU72" i="43"/>
  <c r="AT72" i="43"/>
  <c r="AS72" i="43"/>
  <c r="AR72" i="43"/>
  <c r="AQ72" i="43"/>
  <c r="AP72" i="43"/>
  <c r="AO72" i="43"/>
  <c r="AN72" i="43"/>
  <c r="AM72" i="43"/>
  <c r="AL72" i="43"/>
  <c r="BH82" i="43" s="1"/>
  <c r="AK72" i="43"/>
  <c r="AJ72" i="43"/>
  <c r="AI72" i="43"/>
  <c r="AH72" i="43"/>
  <c r="AG72" i="43"/>
  <c r="AF72" i="43"/>
  <c r="AE72" i="43"/>
  <c r="AD72" i="43"/>
  <c r="BG90" i="43" s="1"/>
  <c r="AC72" i="43"/>
  <c r="AB72" i="43"/>
  <c r="AA72" i="43"/>
  <c r="Z72" i="43"/>
  <c r="C71" i="43"/>
  <c r="C72" i="43" s="1"/>
  <c r="C73" i="43" s="1"/>
  <c r="C74" i="43" s="1"/>
  <c r="C75" i="43" s="1"/>
  <c r="C76" i="43" s="1"/>
  <c r="C77" i="43" s="1"/>
  <c r="C78" i="43" s="1"/>
  <c r="C79" i="43" s="1"/>
  <c r="C80" i="43" s="1"/>
  <c r="C81" i="43" s="1"/>
  <c r="C82" i="43" s="1"/>
  <c r="C83" i="43" s="1"/>
  <c r="C84" i="43" s="1"/>
  <c r="C85" i="43" s="1"/>
  <c r="C86" i="43" s="1"/>
  <c r="C87" i="43" s="1"/>
  <c r="C88" i="43" s="1"/>
  <c r="C89" i="43" s="1"/>
  <c r="C90" i="43" s="1"/>
  <c r="C91" i="43" s="1"/>
  <c r="C92" i="43" s="1"/>
  <c r="C93" i="43" s="1"/>
  <c r="C94" i="43" s="1"/>
  <c r="C95" i="43" s="1"/>
  <c r="C96" i="43" s="1"/>
  <c r="C97" i="43" s="1"/>
  <c r="C98" i="43" s="1"/>
  <c r="BD70" i="43"/>
  <c r="BC70" i="43"/>
  <c r="BB70" i="43"/>
  <c r="BA70" i="43"/>
  <c r="AZ70" i="43"/>
  <c r="AY70" i="43"/>
  <c r="AX70" i="43"/>
  <c r="AW70" i="43"/>
  <c r="AV70" i="43"/>
  <c r="AU70" i="43"/>
  <c r="AT70" i="43"/>
  <c r="AS70" i="43"/>
  <c r="AR70" i="43"/>
  <c r="AQ70" i="43"/>
  <c r="AP70" i="43"/>
  <c r="AO70" i="43"/>
  <c r="AN70" i="43"/>
  <c r="AM70" i="43"/>
  <c r="AL70" i="43"/>
  <c r="AK70" i="43"/>
  <c r="AJ70" i="43"/>
  <c r="AI70" i="43"/>
  <c r="AH70" i="43"/>
  <c r="AG70" i="43"/>
  <c r="AF70" i="43"/>
  <c r="AE70" i="43"/>
  <c r="AD70" i="43"/>
  <c r="AC70" i="43"/>
  <c r="AB70" i="43"/>
  <c r="AA70" i="43"/>
  <c r="Z70" i="43"/>
  <c r="C69" i="43"/>
  <c r="C70" i="43" s="1"/>
  <c r="C68" i="43"/>
  <c r="S67" i="43"/>
  <c r="BA66" i="43"/>
  <c r="AZ66" i="43"/>
  <c r="AY66" i="43"/>
  <c r="AX66" i="43"/>
  <c r="AW66" i="43"/>
  <c r="AV66" i="43"/>
  <c r="AU66" i="43"/>
  <c r="AT66" i="43"/>
  <c r="AS66" i="43"/>
  <c r="AR66" i="43"/>
  <c r="AQ66" i="43"/>
  <c r="AP66" i="43"/>
  <c r="AO66" i="43"/>
  <c r="AN66" i="43"/>
  <c r="AM66" i="43"/>
  <c r="AL66" i="43"/>
  <c r="AK66" i="43"/>
  <c r="AJ66" i="43"/>
  <c r="AI66" i="43"/>
  <c r="AH66" i="43"/>
  <c r="AG66" i="43"/>
  <c r="AF66" i="43"/>
  <c r="AE66" i="43"/>
  <c r="AD66" i="43"/>
  <c r="AC66" i="43"/>
  <c r="AB66" i="43"/>
  <c r="AA66" i="43"/>
  <c r="Z66" i="43"/>
  <c r="T66" i="43"/>
  <c r="BL65" i="43"/>
  <c r="BJ65" i="43"/>
  <c r="BI65" i="43"/>
  <c r="BG65" i="43"/>
  <c r="BF65" i="43"/>
  <c r="BE65" i="43"/>
  <c r="BL64" i="43"/>
  <c r="BJ64" i="43"/>
  <c r="BI64" i="43"/>
  <c r="BF64" i="43"/>
  <c r="BE64" i="43"/>
  <c r="BJ63" i="43"/>
  <c r="BI63" i="43"/>
  <c r="BF63" i="43"/>
  <c r="BE63" i="43"/>
  <c r="E51" i="43" s="1"/>
  <c r="E63" i="43"/>
  <c r="BJ62" i="43"/>
  <c r="BI62" i="43"/>
  <c r="BF62" i="43"/>
  <c r="BE62" i="43"/>
  <c r="H62" i="43"/>
  <c r="BJ61" i="43"/>
  <c r="BI61" i="43"/>
  <c r="BF61" i="43"/>
  <c r="BE61" i="43"/>
  <c r="E49" i="43" s="1"/>
  <c r="BJ60" i="43"/>
  <c r="BI60" i="43"/>
  <c r="BF60" i="43"/>
  <c r="BE60" i="43"/>
  <c r="B60" i="43"/>
  <c r="BJ59" i="43"/>
  <c r="BI59" i="43"/>
  <c r="BF59" i="43"/>
  <c r="BE59" i="43"/>
  <c r="BJ58" i="43"/>
  <c r="BI58" i="43"/>
  <c r="BF58" i="43"/>
  <c r="BE58" i="43"/>
  <c r="E46" i="43" s="1"/>
  <c r="BJ57" i="43"/>
  <c r="BI57" i="43"/>
  <c r="BF57" i="43"/>
  <c r="BE57" i="43"/>
  <c r="E45" i="43" s="1"/>
  <c r="BJ56" i="43"/>
  <c r="BI56" i="43"/>
  <c r="BF56" i="43"/>
  <c r="BE56" i="43"/>
  <c r="E44" i="43" s="1"/>
  <c r="BJ55" i="43"/>
  <c r="BI55" i="43"/>
  <c r="BF55" i="43"/>
  <c r="BE55" i="43"/>
  <c r="BJ54" i="43"/>
  <c r="BI54" i="43"/>
  <c r="BF54" i="43"/>
  <c r="BE54" i="43"/>
  <c r="E42" i="43" s="1"/>
  <c r="BJ53" i="43"/>
  <c r="BI53" i="43"/>
  <c r="BF53" i="43"/>
  <c r="BE53" i="43"/>
  <c r="O53" i="43"/>
  <c r="N53" i="43"/>
  <c r="M53" i="43"/>
  <c r="L53" i="43"/>
  <c r="K53" i="43"/>
  <c r="J53" i="43"/>
  <c r="I53" i="43"/>
  <c r="H53" i="43"/>
  <c r="G53" i="43"/>
  <c r="E53" i="43"/>
  <c r="BJ52" i="43"/>
  <c r="BI52" i="43"/>
  <c r="BF52" i="43"/>
  <c r="BE52" i="43"/>
  <c r="E40" i="43" s="1"/>
  <c r="O52" i="43"/>
  <c r="M52" i="43"/>
  <c r="L52" i="43"/>
  <c r="K52" i="43"/>
  <c r="J52" i="43"/>
  <c r="I52" i="43"/>
  <c r="H52" i="43"/>
  <c r="G52" i="43"/>
  <c r="E52" i="43"/>
  <c r="BJ51" i="43"/>
  <c r="BI51" i="43"/>
  <c r="BF51" i="43"/>
  <c r="BE51" i="43"/>
  <c r="N51" i="43"/>
  <c r="M51" i="43"/>
  <c r="L51" i="43"/>
  <c r="K51" i="43"/>
  <c r="H51" i="43"/>
  <c r="G51" i="43"/>
  <c r="BJ50" i="43"/>
  <c r="BI50" i="43"/>
  <c r="BF50" i="43"/>
  <c r="BE50" i="43"/>
  <c r="E38" i="43" s="1"/>
  <c r="N50" i="43"/>
  <c r="L50" i="43"/>
  <c r="K50" i="43"/>
  <c r="J50" i="43"/>
  <c r="I50" i="43"/>
  <c r="F50" i="43"/>
  <c r="E50" i="43"/>
  <c r="D50" i="43"/>
  <c r="BJ49" i="43"/>
  <c r="BI49" i="43"/>
  <c r="BF49" i="43"/>
  <c r="BE49" i="43"/>
  <c r="E37" i="43" s="1"/>
  <c r="N49" i="43"/>
  <c r="M49" i="43"/>
  <c r="K49" i="43"/>
  <c r="J49" i="43"/>
  <c r="H49" i="43"/>
  <c r="G49" i="43"/>
  <c r="F49" i="43"/>
  <c r="BJ48" i="43"/>
  <c r="BI48" i="43"/>
  <c r="BG48" i="43"/>
  <c r="BF48" i="43"/>
  <c r="BE48" i="43"/>
  <c r="E36" i="43" s="1"/>
  <c r="N48" i="43"/>
  <c r="M48" i="43"/>
  <c r="K48" i="43"/>
  <c r="H48" i="43"/>
  <c r="E48" i="43"/>
  <c r="D48" i="43"/>
  <c r="BJ47" i="43"/>
  <c r="BI47" i="43"/>
  <c r="BG47" i="43"/>
  <c r="BF47" i="43"/>
  <c r="BE47" i="43"/>
  <c r="E35" i="43" s="1"/>
  <c r="O47" i="43"/>
  <c r="N47" i="43"/>
  <c r="M47" i="43"/>
  <c r="K47" i="43"/>
  <c r="G47" i="43"/>
  <c r="F47" i="43"/>
  <c r="E47" i="43"/>
  <c r="BJ46" i="43"/>
  <c r="BI46" i="43"/>
  <c r="BG46" i="43"/>
  <c r="BF46" i="43"/>
  <c r="BE46" i="43"/>
  <c r="O46" i="43"/>
  <c r="N46" i="43"/>
  <c r="L46" i="43"/>
  <c r="K46" i="43"/>
  <c r="D46" i="43"/>
  <c r="BJ45" i="43"/>
  <c r="BI45" i="43"/>
  <c r="BG45" i="43"/>
  <c r="BF45" i="43"/>
  <c r="BE45" i="43"/>
  <c r="O45" i="43"/>
  <c r="N45" i="43"/>
  <c r="L45" i="43"/>
  <c r="K45" i="43"/>
  <c r="J45" i="43"/>
  <c r="H45" i="43"/>
  <c r="G45" i="43"/>
  <c r="D45" i="43"/>
  <c r="BJ44" i="43"/>
  <c r="BJ66" i="43" s="1"/>
  <c r="E262" i="43" s="1"/>
  <c r="BI44" i="43"/>
  <c r="BG44" i="43"/>
  <c r="BF44" i="43"/>
  <c r="BE44" i="43"/>
  <c r="E32" i="43" s="1"/>
  <c r="N44" i="43"/>
  <c r="J44" i="43"/>
  <c r="I44" i="43"/>
  <c r="BJ43" i="43"/>
  <c r="BI43" i="43"/>
  <c r="BG43" i="43"/>
  <c r="BF43" i="43"/>
  <c r="BE43" i="43"/>
  <c r="O43" i="43"/>
  <c r="N43" i="43"/>
  <c r="K43" i="43"/>
  <c r="J43" i="43"/>
  <c r="F43" i="43"/>
  <c r="E43" i="43"/>
  <c r="D43" i="43"/>
  <c r="BJ42" i="43"/>
  <c r="BI42" i="43"/>
  <c r="BG42" i="43"/>
  <c r="BF42" i="43"/>
  <c r="BE42" i="43"/>
  <c r="O42" i="43"/>
  <c r="N42" i="43"/>
  <c r="M42" i="43"/>
  <c r="L42" i="43"/>
  <c r="K42" i="43"/>
  <c r="H42" i="43"/>
  <c r="G42" i="43"/>
  <c r="D42" i="43"/>
  <c r="BB41" i="43"/>
  <c r="BA41" i="43"/>
  <c r="AZ41" i="43"/>
  <c r="AY41" i="43"/>
  <c r="AX41" i="43"/>
  <c r="AW41" i="43"/>
  <c r="AV41" i="43"/>
  <c r="AU41" i="43"/>
  <c r="AT41" i="43"/>
  <c r="AS41" i="43"/>
  <c r="AR41" i="43"/>
  <c r="AQ41" i="43"/>
  <c r="AP41" i="43"/>
  <c r="AO41" i="43"/>
  <c r="AN41" i="43"/>
  <c r="AM41" i="43"/>
  <c r="AL41" i="43"/>
  <c r="AK41" i="43"/>
  <c r="AJ41" i="43"/>
  <c r="AI41" i="43"/>
  <c r="BH63" i="43" s="1"/>
  <c r="AH41" i="43"/>
  <c r="AG41" i="43"/>
  <c r="AF41" i="43"/>
  <c r="AE41" i="43"/>
  <c r="AD41" i="43"/>
  <c r="AC41" i="43"/>
  <c r="AB41" i="43"/>
  <c r="AA41" i="43"/>
  <c r="Z41" i="43"/>
  <c r="O41" i="43"/>
  <c r="N41" i="43"/>
  <c r="M41" i="43"/>
  <c r="K41" i="43"/>
  <c r="H41" i="43"/>
  <c r="E41" i="43"/>
  <c r="O40" i="43"/>
  <c r="N40" i="43"/>
  <c r="M40" i="43"/>
  <c r="L40" i="43"/>
  <c r="J40" i="43"/>
  <c r="F40" i="43"/>
  <c r="D40" i="43"/>
  <c r="BB39" i="43"/>
  <c r="BA39" i="43"/>
  <c r="AZ39" i="43"/>
  <c r="AY39" i="43"/>
  <c r="AX39" i="43"/>
  <c r="AW39" i="43"/>
  <c r="AV39" i="43"/>
  <c r="AU39" i="43"/>
  <c r="AT39" i="43"/>
  <c r="AS39" i="43"/>
  <c r="AR39" i="43"/>
  <c r="AQ39" i="43"/>
  <c r="AP39" i="43"/>
  <c r="AO39" i="43"/>
  <c r="AN39" i="43"/>
  <c r="AM39" i="43"/>
  <c r="AL39" i="43"/>
  <c r="AK39" i="43"/>
  <c r="AJ39" i="43"/>
  <c r="AI39" i="43"/>
  <c r="AH39" i="43"/>
  <c r="AG39" i="43"/>
  <c r="AF39" i="43"/>
  <c r="AE39" i="43"/>
  <c r="AD39" i="43"/>
  <c r="AC39" i="43"/>
  <c r="AB39" i="43"/>
  <c r="AA39" i="43"/>
  <c r="Z39" i="43"/>
  <c r="O39" i="43"/>
  <c r="K39" i="43"/>
  <c r="J39" i="43"/>
  <c r="I39" i="43"/>
  <c r="H39" i="43"/>
  <c r="E39" i="43"/>
  <c r="D39" i="43"/>
  <c r="O38" i="43"/>
  <c r="N38" i="43"/>
  <c r="L38" i="43"/>
  <c r="J38" i="43"/>
  <c r="H38" i="43"/>
  <c r="G38" i="43"/>
  <c r="F38" i="43"/>
  <c r="O37" i="43"/>
  <c r="N37" i="43"/>
  <c r="M37" i="43"/>
  <c r="L37" i="43"/>
  <c r="J37" i="43"/>
  <c r="H37" i="43"/>
  <c r="G37" i="43"/>
  <c r="F37" i="43"/>
  <c r="BD36" i="43"/>
  <c r="BC36" i="43"/>
  <c r="BB36" i="43"/>
  <c r="BA36" i="43"/>
  <c r="AZ36" i="43"/>
  <c r="AY36" i="43"/>
  <c r="AX36" i="43"/>
  <c r="AW36" i="43"/>
  <c r="AV36" i="43"/>
  <c r="AU36" i="43"/>
  <c r="AT36" i="43"/>
  <c r="AS36" i="43"/>
  <c r="AR36" i="43"/>
  <c r="AQ36" i="43"/>
  <c r="AP36" i="43"/>
  <c r="AO36" i="43"/>
  <c r="AN36" i="43"/>
  <c r="AM36" i="43"/>
  <c r="AL36" i="43"/>
  <c r="AK36" i="43"/>
  <c r="AJ36" i="43"/>
  <c r="AI36" i="43"/>
  <c r="AH36" i="43"/>
  <c r="AG36" i="43"/>
  <c r="AF36" i="43"/>
  <c r="AE36" i="43"/>
  <c r="AD36" i="43"/>
  <c r="AC36" i="43"/>
  <c r="AB36" i="43"/>
  <c r="AA36" i="43"/>
  <c r="Z36" i="43"/>
  <c r="O36" i="43"/>
  <c r="N36" i="43"/>
  <c r="M36" i="43"/>
  <c r="J36" i="43"/>
  <c r="I36" i="43"/>
  <c r="O35" i="43"/>
  <c r="M35" i="43"/>
  <c r="K35" i="43"/>
  <c r="J35" i="43"/>
  <c r="I35" i="43"/>
  <c r="BL34" i="43"/>
  <c r="BJ34" i="43"/>
  <c r="BI34" i="43"/>
  <c r="BG34" i="43"/>
  <c r="BF34" i="43"/>
  <c r="BE34" i="43"/>
  <c r="D53" i="43" s="1"/>
  <c r="O34" i="43"/>
  <c r="O237" i="43" s="1"/>
  <c r="N34" i="43"/>
  <c r="L34" i="43"/>
  <c r="K34" i="43"/>
  <c r="I34" i="43"/>
  <c r="G34" i="43"/>
  <c r="F34" i="43"/>
  <c r="E34" i="43"/>
  <c r="BL33" i="43"/>
  <c r="BJ33" i="43"/>
  <c r="BI33" i="43"/>
  <c r="BF33" i="43"/>
  <c r="BE33" i="43"/>
  <c r="D52" i="43" s="1"/>
  <c r="N33" i="43"/>
  <c r="M33" i="43"/>
  <c r="L33" i="43"/>
  <c r="J33" i="43"/>
  <c r="G33" i="43"/>
  <c r="F33" i="43"/>
  <c r="E33" i="43"/>
  <c r="BJ32" i="43"/>
  <c r="BI32" i="43"/>
  <c r="BF32" i="43"/>
  <c r="BE32" i="43"/>
  <c r="D51" i="43" s="1"/>
  <c r="O32" i="43"/>
  <c r="N32" i="43"/>
  <c r="M32" i="43"/>
  <c r="J32" i="43"/>
  <c r="I32" i="43"/>
  <c r="H32" i="43"/>
  <c r="G32" i="43"/>
  <c r="BJ31" i="43"/>
  <c r="BI31" i="43"/>
  <c r="BF31" i="43"/>
  <c r="BE31" i="43"/>
  <c r="O31" i="43"/>
  <c r="M31" i="43"/>
  <c r="J31" i="43"/>
  <c r="J237" i="43" s="1"/>
  <c r="H31" i="43"/>
  <c r="G31" i="43"/>
  <c r="F31" i="43"/>
  <c r="E31" i="43"/>
  <c r="D31" i="43"/>
  <c r="BJ30" i="43"/>
  <c r="BI30" i="43"/>
  <c r="BF30" i="43"/>
  <c r="BE30" i="43"/>
  <c r="D49" i="43" s="1"/>
  <c r="N30" i="43"/>
  <c r="K30" i="43"/>
  <c r="J30" i="43"/>
  <c r="E30" i="43"/>
  <c r="D30" i="43"/>
  <c r="BJ29" i="43"/>
  <c r="BI29" i="43"/>
  <c r="BF29" i="43"/>
  <c r="BE29" i="43"/>
  <c r="BJ28" i="43"/>
  <c r="BI28" i="43"/>
  <c r="BF28" i="43"/>
  <c r="BE28" i="43"/>
  <c r="D47" i="43" s="1"/>
  <c r="BJ27" i="43"/>
  <c r="BI27" i="43"/>
  <c r="BF27" i="43"/>
  <c r="BE27" i="43"/>
  <c r="BJ26" i="43"/>
  <c r="BI26" i="43"/>
  <c r="BF26" i="43"/>
  <c r="BE26" i="43"/>
  <c r="BJ25" i="43"/>
  <c r="BI25" i="43"/>
  <c r="BF25" i="43"/>
  <c r="BE25" i="43"/>
  <c r="D44" i="43" s="1"/>
  <c r="BJ24" i="43"/>
  <c r="BI24" i="43"/>
  <c r="BF24" i="43"/>
  <c r="BE24" i="43"/>
  <c r="BJ23" i="43"/>
  <c r="BI23" i="43"/>
  <c r="BF23" i="43"/>
  <c r="BE23" i="43"/>
  <c r="BJ22" i="43"/>
  <c r="BI22" i="43"/>
  <c r="BF22" i="43"/>
  <c r="BE22" i="43"/>
  <c r="D41" i="43" s="1"/>
  <c r="BJ21" i="43"/>
  <c r="BI21" i="43"/>
  <c r="BF21" i="43"/>
  <c r="BE21" i="43"/>
  <c r="BJ20" i="43"/>
  <c r="BI20" i="43"/>
  <c r="BF20" i="43"/>
  <c r="BE20" i="43"/>
  <c r="BJ19" i="43"/>
  <c r="BI19" i="43"/>
  <c r="BF19" i="43"/>
  <c r="BE19" i="43"/>
  <c r="D38" i="43" s="1"/>
  <c r="BJ18" i="43"/>
  <c r="BI18" i="43"/>
  <c r="BF18" i="43"/>
  <c r="BE18" i="43"/>
  <c r="D37" i="43" s="1"/>
  <c r="BJ17" i="43"/>
  <c r="BI17" i="43"/>
  <c r="BG17" i="43"/>
  <c r="BF17" i="43"/>
  <c r="BE17" i="43"/>
  <c r="D36" i="43" s="1"/>
  <c r="BJ16" i="43"/>
  <c r="BI16" i="43"/>
  <c r="BG16" i="43"/>
  <c r="BF16" i="43"/>
  <c r="BE16" i="43"/>
  <c r="D35" i="43" s="1"/>
  <c r="BJ15" i="43"/>
  <c r="BI15" i="43"/>
  <c r="BG15" i="43"/>
  <c r="BF15" i="43"/>
  <c r="BE15" i="43"/>
  <c r="D34" i="43" s="1"/>
  <c r="BJ14" i="43"/>
  <c r="BI14" i="43"/>
  <c r="BG14" i="43"/>
  <c r="BF14" i="43"/>
  <c r="BE14" i="43"/>
  <c r="D33" i="43" s="1"/>
  <c r="R14" i="43"/>
  <c r="BJ13" i="43"/>
  <c r="BI13" i="43"/>
  <c r="BG13" i="43"/>
  <c r="BF13" i="43"/>
  <c r="BE13" i="43"/>
  <c r="D32" i="43" s="1"/>
  <c r="BJ12" i="43"/>
  <c r="BI12" i="43"/>
  <c r="BG12" i="43"/>
  <c r="BF12" i="43"/>
  <c r="BE12" i="43"/>
  <c r="BJ11" i="43"/>
  <c r="BI11" i="43"/>
  <c r="BG11" i="43"/>
  <c r="BF11" i="43"/>
  <c r="BE11" i="43"/>
  <c r="BK10" i="43"/>
  <c r="U12" i="43" s="1"/>
  <c r="BA10" i="43"/>
  <c r="AS10" i="43"/>
  <c r="AZ10" i="43" s="1"/>
  <c r="AM10" i="43"/>
  <c r="AT10" i="43" s="1"/>
  <c r="AF10" i="43"/>
  <c r="AE10" i="43"/>
  <c r="AL10" i="43" s="1"/>
  <c r="AD10" i="43"/>
  <c r="AK10" i="43" s="1"/>
  <c r="AR10" i="43" s="1"/>
  <c r="AY10" i="43" s="1"/>
  <c r="AC10" i="43"/>
  <c r="AJ10" i="43" s="1"/>
  <c r="AQ10" i="43" s="1"/>
  <c r="AX10" i="43" s="1"/>
  <c r="AB10" i="43"/>
  <c r="AI10" i="43" s="1"/>
  <c r="AP10" i="43" s="1"/>
  <c r="AW10" i="43" s="1"/>
  <c r="BD10" i="43" s="1"/>
  <c r="AA10" i="43"/>
  <c r="AH10" i="43" s="1"/>
  <c r="AO10" i="43" s="1"/>
  <c r="AV10" i="43" s="1"/>
  <c r="BC10" i="43" s="1"/>
  <c r="Z10" i="43"/>
  <c r="BD8" i="43"/>
  <c r="BC8" i="43"/>
  <c r="BB8" i="43"/>
  <c r="BA8" i="43"/>
  <c r="AZ8" i="43"/>
  <c r="AY8" i="43"/>
  <c r="AX8" i="43"/>
  <c r="AW8" i="43"/>
  <c r="AV8" i="43"/>
  <c r="AU8" i="43"/>
  <c r="AT8" i="43"/>
  <c r="AS8" i="43"/>
  <c r="AR8" i="43"/>
  <c r="AQ8" i="43"/>
  <c r="AP8" i="43"/>
  <c r="AO8" i="43"/>
  <c r="AN8" i="43"/>
  <c r="AM8" i="43"/>
  <c r="AL8" i="43"/>
  <c r="AK8" i="43"/>
  <c r="AJ8" i="43"/>
  <c r="AI8" i="43"/>
  <c r="AH8" i="43"/>
  <c r="AG8" i="43"/>
  <c r="AF8" i="43"/>
  <c r="AE8" i="43"/>
  <c r="AD8" i="43"/>
  <c r="AC8" i="43"/>
  <c r="AB8" i="43"/>
  <c r="AA8" i="43"/>
  <c r="Z8" i="43"/>
  <c r="T5" i="43"/>
  <c r="E5" i="43"/>
  <c r="X2" i="43"/>
  <c r="B2" i="43"/>
  <c r="B1" i="36"/>
  <c r="M80" i="6"/>
  <c r="M136" i="6"/>
  <c r="M133" i="6"/>
  <c r="M131" i="6"/>
  <c r="M129" i="6"/>
  <c r="M127" i="6"/>
  <c r="M125" i="6"/>
  <c r="M121" i="6"/>
  <c r="M119" i="6"/>
  <c r="M117" i="6"/>
  <c r="M115" i="6"/>
  <c r="M113" i="6"/>
  <c r="M111" i="6"/>
  <c r="M109" i="6"/>
  <c r="M107" i="6"/>
  <c r="M105" i="6"/>
  <c r="M103" i="6"/>
  <c r="M101" i="6"/>
  <c r="M99" i="6"/>
  <c r="M97" i="6"/>
  <c r="M95" i="6"/>
  <c r="M93" i="6"/>
  <c r="M91" i="6"/>
  <c r="M89" i="6"/>
  <c r="M87" i="6"/>
  <c r="M83" i="6"/>
  <c r="J88" i="6"/>
  <c r="J85" i="6"/>
  <c r="E80" i="6"/>
  <c r="B76" i="6"/>
  <c r="C9" i="6"/>
  <c r="M65" i="6"/>
  <c r="L78" i="7" l="1"/>
  <c r="L71" i="7"/>
  <c r="F237" i="43"/>
  <c r="F243" i="43" s="1"/>
  <c r="F255" i="43" s="1"/>
  <c r="F238" i="43"/>
  <c r="F244" i="43" s="1"/>
  <c r="F256" i="43" s="1"/>
  <c r="F258" i="43" s="1"/>
  <c r="H238" i="43"/>
  <c r="H244" i="43" s="1"/>
  <c r="H237" i="43"/>
  <c r="H243" i="43" s="1"/>
  <c r="H255" i="43" s="1"/>
  <c r="J243" i="43"/>
  <c r="J255" i="43" s="1"/>
  <c r="J240" i="43"/>
  <c r="J241" i="43"/>
  <c r="BG26" i="43"/>
  <c r="O240" i="43"/>
  <c r="O243" i="43" s="1"/>
  <c r="O241" i="43"/>
  <c r="BG82" i="43"/>
  <c r="BG91" i="43"/>
  <c r="BG150" i="43"/>
  <c r="BH156" i="43"/>
  <c r="BH298" i="43"/>
  <c r="BH301" i="43"/>
  <c r="BH147" i="43"/>
  <c r="BJ190" i="43"/>
  <c r="I262" i="43" s="1"/>
  <c r="BG235" i="43"/>
  <c r="BH237" i="43"/>
  <c r="BH250" i="43"/>
  <c r="BG308" i="43"/>
  <c r="G240" i="43"/>
  <c r="BG126" i="43"/>
  <c r="BH214" i="43"/>
  <c r="BH207" i="43"/>
  <c r="BG214" i="43"/>
  <c r="BG207" i="43"/>
  <c r="BG221" i="43" s="1"/>
  <c r="BH213" i="43"/>
  <c r="BH206" i="43"/>
  <c r="BG209" i="43"/>
  <c r="BH211" i="43"/>
  <c r="BG206" i="43"/>
  <c r="BH215" i="43"/>
  <c r="BG210" i="43"/>
  <c r="BH216" i="43"/>
  <c r="BG208" i="43"/>
  <c r="BG205" i="43"/>
  <c r="BG216" i="43"/>
  <c r="BG213" i="43"/>
  <c r="BH204" i="43"/>
  <c r="BG215" i="43"/>
  <c r="BG212" i="43"/>
  <c r="BH217" i="43"/>
  <c r="BG217" i="43"/>
  <c r="BG211" i="43"/>
  <c r="BH205" i="43"/>
  <c r="BH208" i="43"/>
  <c r="BH209" i="43"/>
  <c r="BH219" i="43"/>
  <c r="BG219" i="43"/>
  <c r="G227" i="43"/>
  <c r="BH235" i="43"/>
  <c r="BG245" i="43"/>
  <c r="BG248" i="43"/>
  <c r="BG368" i="43"/>
  <c r="BG371" i="43"/>
  <c r="BG60" i="43"/>
  <c r="L250" i="43"/>
  <c r="BH245" i="43"/>
  <c r="BI314" i="43"/>
  <c r="M261" i="43" s="1"/>
  <c r="E237" i="43"/>
  <c r="E238" i="43"/>
  <c r="BG59" i="43"/>
  <c r="BH61" i="43"/>
  <c r="BH53" i="43"/>
  <c r="BH59" i="43"/>
  <c r="BH56" i="43"/>
  <c r="BH54" i="43"/>
  <c r="BH60" i="43"/>
  <c r="BH86" i="43"/>
  <c r="BG80" i="43"/>
  <c r="BG97" i="43" s="1"/>
  <c r="BG95" i="43"/>
  <c r="BG118" i="43"/>
  <c r="BG128" i="43" s="1"/>
  <c r="BG121" i="43"/>
  <c r="BG186" i="43"/>
  <c r="BG218" i="43"/>
  <c r="BJ314" i="43"/>
  <c r="M262" i="43" s="1"/>
  <c r="M264" i="43" s="1"/>
  <c r="E241" i="43"/>
  <c r="E250" i="43" s="1"/>
  <c r="E240" i="43"/>
  <c r="BG87" i="43"/>
  <c r="BG93" i="43"/>
  <c r="BH88" i="43"/>
  <c r="BH90" i="43"/>
  <c r="BG88" i="43"/>
  <c r="BG81" i="43"/>
  <c r="BG85" i="43"/>
  <c r="BH94" i="43"/>
  <c r="BG92" i="43"/>
  <c r="BG83" i="43"/>
  <c r="BG89" i="43"/>
  <c r="BG86" i="43"/>
  <c r="BG94" i="43"/>
  <c r="BH80" i="43"/>
  <c r="BH92" i="43"/>
  <c r="BJ159" i="43"/>
  <c r="H262" i="43" s="1"/>
  <c r="BI221" i="43"/>
  <c r="J261" i="43" s="1"/>
  <c r="BH218" i="43"/>
  <c r="BG250" i="43"/>
  <c r="BG246" i="43"/>
  <c r="BH242" i="43"/>
  <c r="BH249" i="43"/>
  <c r="BH248" i="43"/>
  <c r="BG242" i="43"/>
  <c r="BG247" i="43"/>
  <c r="BG240" i="43"/>
  <c r="BH247" i="43"/>
  <c r="BH243" i="43"/>
  <c r="BG244" i="43"/>
  <c r="BH240" i="43"/>
  <c r="BH239" i="43"/>
  <c r="BH246" i="43"/>
  <c r="BG239" i="43"/>
  <c r="BH236" i="43"/>
  <c r="BG236" i="43"/>
  <c r="BG249" i="43"/>
  <c r="BH244" i="43"/>
  <c r="J227" i="43"/>
  <c r="BI252" i="43"/>
  <c r="K261" i="43" s="1"/>
  <c r="K263" i="43" s="1"/>
  <c r="K241" i="43"/>
  <c r="K250" i="43" s="1"/>
  <c r="BG243" i="43"/>
  <c r="BH271" i="43"/>
  <c r="BH266" i="43"/>
  <c r="BH281" i="43"/>
  <c r="BG273" i="43"/>
  <c r="BG278" i="43"/>
  <c r="BH272" i="43"/>
  <c r="BG266" i="43"/>
  <c r="BH278" i="43"/>
  <c r="BH275" i="43"/>
  <c r="BG281" i="43"/>
  <c r="BG275" i="43"/>
  <c r="BI283" i="43"/>
  <c r="L261" i="43" s="1"/>
  <c r="BH369" i="43"/>
  <c r="BG360" i="43"/>
  <c r="BG376" i="43" s="1"/>
  <c r="BH362" i="43"/>
  <c r="N240" i="43"/>
  <c r="N249" i="43" s="1"/>
  <c r="N241" i="43"/>
  <c r="BG156" i="43"/>
  <c r="E249" i="43"/>
  <c r="BG300" i="43"/>
  <c r="BH308" i="43"/>
  <c r="BG307" i="43"/>
  <c r="BG306" i="43"/>
  <c r="BH312" i="43"/>
  <c r="BH309" i="43"/>
  <c r="BG298" i="43"/>
  <c r="D237" i="43"/>
  <c r="D243" i="43" s="1"/>
  <c r="BH62" i="43"/>
  <c r="BG153" i="43"/>
  <c r="M238" i="43"/>
  <c r="M244" i="43" s="1"/>
  <c r="M256" i="43" s="1"/>
  <c r="M237" i="43"/>
  <c r="M243" i="43" s="1"/>
  <c r="BH26" i="43"/>
  <c r="F240" i="43"/>
  <c r="F227" i="43"/>
  <c r="D240" i="43"/>
  <c r="D249" i="43" s="1"/>
  <c r="F264" i="43"/>
  <c r="BG111" i="43"/>
  <c r="BH152" i="43"/>
  <c r="BG152" i="43"/>
  <c r="BH151" i="43"/>
  <c r="BG147" i="43"/>
  <c r="BH153" i="43"/>
  <c r="BG148" i="43"/>
  <c r="BG159" i="43" s="1"/>
  <c r="BG157" i="43"/>
  <c r="BH142" i="43"/>
  <c r="BH154" i="43"/>
  <c r="BH146" i="43"/>
  <c r="BG144" i="43"/>
  <c r="BG154" i="43"/>
  <c r="BG151" i="43"/>
  <c r="BG146" i="43"/>
  <c r="BH148" i="43"/>
  <c r="BH143" i="43"/>
  <c r="BH144" i="43"/>
  <c r="BG149" i="43"/>
  <c r="BH155" i="43"/>
  <c r="BG155" i="43"/>
  <c r="BH149" i="43"/>
  <c r="BH157" i="43"/>
  <c r="BG143" i="43"/>
  <c r="BG142" i="43"/>
  <c r="BH145" i="43"/>
  <c r="BG238" i="43"/>
  <c r="BG252" i="43" s="1"/>
  <c r="D241" i="43"/>
  <c r="D250" i="43" s="1"/>
  <c r="BJ283" i="43"/>
  <c r="L262" i="43" s="1"/>
  <c r="L264" i="43" s="1"/>
  <c r="J238" i="43"/>
  <c r="J244" i="43" s="1"/>
  <c r="J256" i="43" s="1"/>
  <c r="J258" i="43" s="1"/>
  <c r="BH112" i="43"/>
  <c r="BH126" i="43"/>
  <c r="BH124" i="43"/>
  <c r="BH122" i="43"/>
  <c r="BH120" i="43"/>
  <c r="BH118" i="43"/>
  <c r="BG112" i="43"/>
  <c r="BH117" i="43"/>
  <c r="BH113" i="43"/>
  <c r="BH119" i="43"/>
  <c r="BG115" i="43"/>
  <c r="BG119" i="43"/>
  <c r="BG123" i="43"/>
  <c r="BH125" i="43"/>
  <c r="BG117" i="43"/>
  <c r="BH115" i="43"/>
  <c r="BG124" i="43"/>
  <c r="BG122" i="43"/>
  <c r="BH111" i="43"/>
  <c r="BH128" i="43" s="1"/>
  <c r="BH116" i="43"/>
  <c r="BG178" i="43"/>
  <c r="BH212" i="43"/>
  <c r="BG114" i="43"/>
  <c r="BH335" i="43"/>
  <c r="BH341" i="43"/>
  <c r="BH328" i="43"/>
  <c r="BH340" i="43"/>
  <c r="H241" i="43"/>
  <c r="H240" i="43"/>
  <c r="BH55" i="43"/>
  <c r="G238" i="43"/>
  <c r="G244" i="43" s="1"/>
  <c r="G256" i="43" s="1"/>
  <c r="G237" i="43"/>
  <c r="G243" i="43" s="1"/>
  <c r="G255" i="43" s="1"/>
  <c r="BJ128" i="43"/>
  <c r="G262" i="43" s="1"/>
  <c r="G264" i="43" s="1"/>
  <c r="BH114" i="43"/>
  <c r="BI159" i="43"/>
  <c r="H261" i="43" s="1"/>
  <c r="H263" i="43" s="1"/>
  <c r="BG187" i="43"/>
  <c r="BG185" i="43"/>
  <c r="BG183" i="43"/>
  <c r="BG181" i="43"/>
  <c r="BG179" i="43"/>
  <c r="BG177" i="43"/>
  <c r="BG175" i="43"/>
  <c r="BG173" i="43"/>
  <c r="BH188" i="43"/>
  <c r="BH186" i="43"/>
  <c r="BH184" i="43"/>
  <c r="BH182" i="43"/>
  <c r="BH180" i="43"/>
  <c r="BH178" i="43"/>
  <c r="BH176" i="43"/>
  <c r="BH174" i="43"/>
  <c r="BH187" i="43"/>
  <c r="BG180" i="43"/>
  <c r="BH175" i="43"/>
  <c r="BG182" i="43"/>
  <c r="BH177" i="43"/>
  <c r="BH183" i="43"/>
  <c r="BG188" i="43"/>
  <c r="BH185" i="43"/>
  <c r="BG174" i="43"/>
  <c r="BH181" i="43"/>
  <c r="BG184" i="43"/>
  <c r="BG241" i="43"/>
  <c r="BG274" i="43"/>
  <c r="BI345" i="43"/>
  <c r="N261" i="43" s="1"/>
  <c r="N263" i="43" s="1"/>
  <c r="BH367" i="43"/>
  <c r="BH32" i="43"/>
  <c r="BH24" i="43"/>
  <c r="BH23" i="43"/>
  <c r="BG28" i="43"/>
  <c r="BH18" i="43"/>
  <c r="BG30" i="43"/>
  <c r="BH21" i="43"/>
  <c r="BH28" i="43"/>
  <c r="BH20" i="43"/>
  <c r="BH31" i="43"/>
  <c r="AG10" i="43"/>
  <c r="AN10" i="43" s="1"/>
  <c r="AU10" i="43" s="1"/>
  <c r="BB10" i="43" s="1"/>
  <c r="I238" i="43"/>
  <c r="N238" i="43"/>
  <c r="M241" i="43"/>
  <c r="M250" i="43" s="1"/>
  <c r="BH173" i="43"/>
  <c r="BH210" i="43"/>
  <c r="N250" i="43"/>
  <c r="BG374" i="43"/>
  <c r="BG366" i="43"/>
  <c r="BG359" i="43"/>
  <c r="BG367" i="43"/>
  <c r="BG361" i="43"/>
  <c r="BH360" i="43"/>
  <c r="O238" i="43"/>
  <c r="O244" i="43" s="1"/>
  <c r="O256" i="43" s="1"/>
  <c r="K237" i="43"/>
  <c r="K238" i="43"/>
  <c r="K244" i="43" s="1"/>
  <c r="M249" i="43"/>
  <c r="BJ36" i="43"/>
  <c r="D262" i="43" s="1"/>
  <c r="BG343" i="43"/>
  <c r="BG336" i="43"/>
  <c r="BG329" i="43"/>
  <c r="BG338" i="43"/>
  <c r="BG331" i="43"/>
  <c r="BH338" i="43"/>
  <c r="BH331" i="43"/>
  <c r="BG342" i="43"/>
  <c r="BG335" i="43"/>
  <c r="BG328" i="43"/>
  <c r="BH337" i="43"/>
  <c r="BH330" i="43"/>
  <c r="BG337" i="43"/>
  <c r="BG332" i="43"/>
  <c r="BG345" i="43" s="1"/>
  <c r="BH329" i="43"/>
  <c r="BH342" i="43"/>
  <c r="BH334" i="43"/>
  <c r="BG341" i="43"/>
  <c r="BH333" i="43"/>
  <c r="BG333" i="43"/>
  <c r="BG334" i="43"/>
  <c r="BH339" i="43"/>
  <c r="BH336" i="43"/>
  <c r="BG330" i="43"/>
  <c r="BG339" i="43"/>
  <c r="BH332" i="43"/>
  <c r="BG52" i="43"/>
  <c r="BH373" i="43"/>
  <c r="BI66" i="43"/>
  <c r="E261" i="43" s="1"/>
  <c r="E263" i="43" s="1"/>
  <c r="BI36" i="43"/>
  <c r="D261" i="43" s="1"/>
  <c r="BG58" i="43"/>
  <c r="BH51" i="43"/>
  <c r="BG50" i="43"/>
  <c r="BG64" i="43"/>
  <c r="BJ221" i="43"/>
  <c r="J262" i="43" s="1"/>
  <c r="J264" i="43" s="1"/>
  <c r="BH273" i="43"/>
  <c r="BH361" i="43"/>
  <c r="BG364" i="43"/>
  <c r="BL381" i="43"/>
  <c r="BJ252" i="43"/>
  <c r="K262" i="43" s="1"/>
  <c r="N237" i="43"/>
  <c r="BG62" i="43"/>
  <c r="BH64" i="43"/>
  <c r="I241" i="43"/>
  <c r="I250" i="43" s="1"/>
  <c r="H250" i="43"/>
  <c r="H249" i="43"/>
  <c r="BH277" i="43"/>
  <c r="BH270" i="43"/>
  <c r="BG277" i="43"/>
  <c r="BG270" i="43"/>
  <c r="BH276" i="43"/>
  <c r="BH268" i="43"/>
  <c r="BG276" i="43"/>
  <c r="BG268" i="43"/>
  <c r="BH279" i="43"/>
  <c r="BH269" i="43"/>
  <c r="BG267" i="43"/>
  <c r="BG283" i="43" s="1"/>
  <c r="BG279" i="43"/>
  <c r="BG269" i="43"/>
  <c r="BH280" i="43"/>
  <c r="BH311" i="43"/>
  <c r="BH304" i="43"/>
  <c r="BH297" i="43"/>
  <c r="BG311" i="43"/>
  <c r="BG304" i="43"/>
  <c r="BG297" i="43"/>
  <c r="BG314" i="43" s="1"/>
  <c r="BH306" i="43"/>
  <c r="BH299" i="43"/>
  <c r="BH310" i="43"/>
  <c r="BH303" i="43"/>
  <c r="BG310" i="43"/>
  <c r="BG303" i="43"/>
  <c r="BH305" i="43"/>
  <c r="BH302" i="43"/>
  <c r="BG305" i="43"/>
  <c r="BG302" i="43"/>
  <c r="BG301" i="43"/>
  <c r="BH300" i="43"/>
  <c r="G241" i="43"/>
  <c r="BH50" i="43"/>
  <c r="I237" i="43"/>
  <c r="I243" i="43" s="1"/>
  <c r="BG309" i="43"/>
  <c r="BG312" i="43"/>
  <c r="D238" i="43"/>
  <c r="BL380" i="43"/>
  <c r="L241" i="43"/>
  <c r="L240" i="43"/>
  <c r="L243" i="43" s="1"/>
  <c r="BG55" i="43"/>
  <c r="BG49" i="43"/>
  <c r="BG66" i="43" s="1"/>
  <c r="BH57" i="43"/>
  <c r="BH52" i="43"/>
  <c r="BG54" i="43"/>
  <c r="BG51" i="43"/>
  <c r="BG57" i="43"/>
  <c r="BH49" i="43"/>
  <c r="BH58" i="43"/>
  <c r="BG53" i="43"/>
  <c r="BG56" i="43"/>
  <c r="BG61" i="43"/>
  <c r="BG63" i="43"/>
  <c r="BH95" i="43"/>
  <c r="BI190" i="43"/>
  <c r="I261" i="43" s="1"/>
  <c r="I263" i="43" s="1"/>
  <c r="BH267" i="43"/>
  <c r="BG272" i="43"/>
  <c r="BG280" i="43"/>
  <c r="BH307" i="43"/>
  <c r="L238" i="43"/>
  <c r="BH359" i="43"/>
  <c r="BH370" i="43"/>
  <c r="BH363" i="43"/>
  <c r="BG370" i="43"/>
  <c r="BG363" i="43"/>
  <c r="BH372" i="43"/>
  <c r="BH365" i="43"/>
  <c r="BG372" i="43"/>
  <c r="BG365" i="43"/>
  <c r="BG369" i="43"/>
  <c r="BG362" i="43"/>
  <c r="BH371" i="43"/>
  <c r="BH364" i="43"/>
  <c r="BG373" i="43"/>
  <c r="K240" i="43"/>
  <c r="K249" i="43" s="1"/>
  <c r="BI376" i="43"/>
  <c r="O261" i="43" s="1"/>
  <c r="O263" i="43" s="1"/>
  <c r="BG84" i="43"/>
  <c r="BG190" i="43"/>
  <c r="BJ376" i="43"/>
  <c r="O262" i="43" s="1"/>
  <c r="BH366" i="43"/>
  <c r="BH374" i="43"/>
  <c r="O227" i="43"/>
  <c r="O253" i="43" s="1"/>
  <c r="BH81" i="43"/>
  <c r="BH83" i="43"/>
  <c r="BH85" i="43"/>
  <c r="BH87" i="43"/>
  <c r="BH89" i="43"/>
  <c r="BH91" i="43"/>
  <c r="BH93" i="43"/>
  <c r="R119" i="41"/>
  <c r="E114" i="41"/>
  <c r="R114" i="41" s="1"/>
  <c r="B110" i="41"/>
  <c r="W98" i="41"/>
  <c r="T98" i="41"/>
  <c r="W97" i="41"/>
  <c r="T97" i="41"/>
  <c r="W96" i="41"/>
  <c r="T96" i="41"/>
  <c r="W95" i="41"/>
  <c r="T95" i="41"/>
  <c r="W94" i="41"/>
  <c r="T94" i="41"/>
  <c r="W93" i="41"/>
  <c r="T93" i="41"/>
  <c r="W92" i="41"/>
  <c r="T92" i="41"/>
  <c r="W91" i="41"/>
  <c r="T91" i="41"/>
  <c r="W90" i="41"/>
  <c r="T90" i="41"/>
  <c r="W89" i="41"/>
  <c r="T89" i="41"/>
  <c r="W88" i="41"/>
  <c r="V88" i="41"/>
  <c r="V89" i="41" s="1"/>
  <c r="V90" i="41" s="1"/>
  <c r="V91" i="41" s="1"/>
  <c r="V92" i="41" s="1"/>
  <c r="V93" i="41" s="1"/>
  <c r="V94" i="41" s="1"/>
  <c r="V95" i="41" s="1"/>
  <c r="V96" i="41" s="1"/>
  <c r="V97" i="41" s="1"/>
  <c r="V98" i="41" s="1"/>
  <c r="T88" i="41"/>
  <c r="W87" i="41"/>
  <c r="V87" i="41"/>
  <c r="T87" i="41"/>
  <c r="Y86" i="41"/>
  <c r="W86" i="41"/>
  <c r="V86" i="41"/>
  <c r="T86" i="41"/>
  <c r="W85" i="41"/>
  <c r="T85" i="41"/>
  <c r="W80" i="41"/>
  <c r="U80" i="41"/>
  <c r="W79" i="41"/>
  <c r="U79" i="41"/>
  <c r="W78" i="41"/>
  <c r="U78" i="41"/>
  <c r="W77" i="41"/>
  <c r="U77" i="41"/>
  <c r="W76" i="41"/>
  <c r="U76" i="41"/>
  <c r="W75" i="41"/>
  <c r="U75" i="41"/>
  <c r="W74" i="41"/>
  <c r="U74" i="41"/>
  <c r="W73" i="41"/>
  <c r="U73" i="41"/>
  <c r="W72" i="41"/>
  <c r="U72" i="41"/>
  <c r="W71" i="41"/>
  <c r="U71" i="41"/>
  <c r="W70" i="41"/>
  <c r="U70" i="41"/>
  <c r="L70" i="41"/>
  <c r="Y69" i="41"/>
  <c r="Y70" i="41" s="1"/>
  <c r="W69" i="41"/>
  <c r="U69" i="41"/>
  <c r="Y68" i="41"/>
  <c r="W68" i="41"/>
  <c r="U68" i="41"/>
  <c r="K335" i="41" a="1"/>
  <c r="K335" i="41" s="1"/>
  <c r="W67" i="41"/>
  <c r="U67" i="41"/>
  <c r="W66" i="41"/>
  <c r="W84" i="41" s="1"/>
  <c r="L66" i="41"/>
  <c r="H66" i="41"/>
  <c r="L64" i="41"/>
  <c r="F64" i="41"/>
  <c r="S63" i="41"/>
  <c r="AD63" i="41" s="1"/>
  <c r="P59" i="41"/>
  <c r="B59" i="41"/>
  <c r="S41" i="41" a="1"/>
  <c r="S41" i="41" s="1"/>
  <c r="S13" i="41"/>
  <c r="C11" i="41"/>
  <c r="C12" i="41" s="1"/>
  <c r="C13" i="41" s="1"/>
  <c r="C14" i="41" s="1"/>
  <c r="C15" i="41" s="1"/>
  <c r="C16" i="41" s="1"/>
  <c r="C17" i="41" s="1"/>
  <c r="C18" i="41" s="1"/>
  <c r="C19" i="41" s="1"/>
  <c r="C20" i="41" s="1"/>
  <c r="C21" i="41" s="1"/>
  <c r="C22" i="41" s="1"/>
  <c r="C23" i="41" s="1"/>
  <c r="C24" i="41" s="1"/>
  <c r="C25" i="41" s="1"/>
  <c r="C26" i="41" s="1"/>
  <c r="C27" i="41" s="1"/>
  <c r="C28" i="41" s="1"/>
  <c r="C29" i="41" s="1"/>
  <c r="C30" i="41" s="1"/>
  <c r="C31" i="41" s="1"/>
  <c r="C32" i="41" s="1"/>
  <c r="C33" i="41" s="1"/>
  <c r="C34" i="41" s="1"/>
  <c r="C35" i="41" s="1"/>
  <c r="C36" i="41" s="1"/>
  <c r="C37" i="41" s="1"/>
  <c r="C38" i="41" s="1"/>
  <c r="C39" i="41" s="1"/>
  <c r="C40" i="41" s="1"/>
  <c r="C41" i="41" s="1"/>
  <c r="S10" i="41"/>
  <c r="R12" i="41" s="1"/>
  <c r="T9" i="41"/>
  <c r="E5" i="41"/>
  <c r="R3" i="41"/>
  <c r="B2" i="41"/>
  <c r="L255" i="43" l="1"/>
  <c r="L252" i="43"/>
  <c r="O255" i="43"/>
  <c r="O252" i="43"/>
  <c r="L249" i="43"/>
  <c r="R220" i="43"/>
  <c r="V14" i="43"/>
  <c r="K243" i="43"/>
  <c r="BG18" i="43"/>
  <c r="BG24" i="43"/>
  <c r="J263" i="43"/>
  <c r="D244" i="43"/>
  <c r="O258" i="43"/>
  <c r="BG19" i="43"/>
  <c r="BG23" i="43"/>
  <c r="BG32" i="43"/>
  <c r="BH283" i="43"/>
  <c r="H264" i="43"/>
  <c r="K256" i="43"/>
  <c r="K253" i="43"/>
  <c r="I244" i="43"/>
  <c r="O265" i="43"/>
  <c r="D264" i="43"/>
  <c r="BH376" i="43"/>
  <c r="D255" i="43"/>
  <c r="D252" i="43"/>
  <c r="I264" i="43"/>
  <c r="I255" i="43"/>
  <c r="I252" i="43"/>
  <c r="BG33" i="43"/>
  <c r="K264" i="43"/>
  <c r="BH25" i="43"/>
  <c r="BH33" i="43"/>
  <c r="F252" i="43"/>
  <c r="J253" i="43"/>
  <c r="G249" i="43"/>
  <c r="G250" i="43"/>
  <c r="BH221" i="43"/>
  <c r="N264" i="43"/>
  <c r="BH190" i="43"/>
  <c r="BH97" i="43"/>
  <c r="BH66" i="43"/>
  <c r="BH345" i="43"/>
  <c r="BH22" i="43"/>
  <c r="BH314" i="43"/>
  <c r="BG31" i="43"/>
  <c r="BG27" i="43"/>
  <c r="F249" i="43"/>
  <c r="E269" i="43" s="1"/>
  <c r="F250" i="43"/>
  <c r="E270" i="43" s="1"/>
  <c r="E244" i="43"/>
  <c r="G253" i="43"/>
  <c r="G263" i="43"/>
  <c r="G258" i="43"/>
  <c r="N244" i="43"/>
  <c r="L244" i="43"/>
  <c r="M253" i="43"/>
  <c r="O250" i="43"/>
  <c r="O249" i="43"/>
  <c r="G252" i="43"/>
  <c r="E243" i="43"/>
  <c r="BG21" i="43"/>
  <c r="M255" i="43"/>
  <c r="M252" i="43"/>
  <c r="M258" i="43"/>
  <c r="H256" i="43"/>
  <c r="H258" i="43" s="1"/>
  <c r="H253" i="43"/>
  <c r="BG25" i="43"/>
  <c r="BH29" i="43"/>
  <c r="BH27" i="43"/>
  <c r="L263" i="43"/>
  <c r="BH252" i="43"/>
  <c r="N243" i="43"/>
  <c r="BH30" i="43"/>
  <c r="J250" i="43"/>
  <c r="J249" i="43"/>
  <c r="O264" i="43"/>
  <c r="R221" i="43"/>
  <c r="V16" i="43"/>
  <c r="D263" i="43"/>
  <c r="BG22" i="43"/>
  <c r="BH19" i="43"/>
  <c r="BH36" i="43" s="1"/>
  <c r="BH159" i="43"/>
  <c r="F253" i="43"/>
  <c r="H252" i="43"/>
  <c r="J252" i="43"/>
  <c r="BG20" i="43"/>
  <c r="BG29" i="43"/>
  <c r="M263" i="43"/>
  <c r="E264" i="43"/>
  <c r="AB67" i="41"/>
  <c r="Z68" i="41"/>
  <c r="AB85" i="41"/>
  <c r="AB86" i="41"/>
  <c r="G78" i="41" s="1"/>
  <c r="Y71" i="41"/>
  <c r="AB70" i="41"/>
  <c r="Z70" i="41"/>
  <c r="AB68" i="41"/>
  <c r="Z85" i="41"/>
  <c r="Y87" i="41"/>
  <c r="Z69" i="41"/>
  <c r="Z67" i="41"/>
  <c r="AB69" i="41"/>
  <c r="L68" i="41"/>
  <c r="Z86" i="41"/>
  <c r="N253" i="43" l="1"/>
  <c r="N256" i="43"/>
  <c r="N258" i="43" s="1"/>
  <c r="D256" i="43"/>
  <c r="D253" i="43"/>
  <c r="BG36" i="43"/>
  <c r="E256" i="43"/>
  <c r="E258" i="43" s="1"/>
  <c r="E253" i="43"/>
  <c r="K255" i="43"/>
  <c r="K252" i="43"/>
  <c r="E255" i="43"/>
  <c r="I269" i="43" s="1"/>
  <c r="E252" i="43"/>
  <c r="G269" i="43" s="1"/>
  <c r="K258" i="43"/>
  <c r="L256" i="43"/>
  <c r="L258" i="43" s="1"/>
  <c r="L253" i="43"/>
  <c r="E78" i="41"/>
  <c r="E94" i="41" s="1"/>
  <c r="N255" i="43"/>
  <c r="N252" i="43"/>
  <c r="E77" i="41"/>
  <c r="F93" i="41" s="1"/>
  <c r="I253" i="43"/>
  <c r="I256" i="43"/>
  <c r="I258" i="43" s="1"/>
  <c r="G77" i="41"/>
  <c r="H94" i="41"/>
  <c r="I94" i="41"/>
  <c r="J94" i="41"/>
  <c r="Y88" i="41"/>
  <c r="AB87" i="41"/>
  <c r="G79" i="41" s="1"/>
  <c r="Z87" i="41"/>
  <c r="E79" i="41" s="1"/>
  <c r="Y72" i="41"/>
  <c r="AB71" i="41"/>
  <c r="Z71" i="41"/>
  <c r="D93" i="41" l="1"/>
  <c r="E93" i="41"/>
  <c r="D94" i="41"/>
  <c r="F94" i="41"/>
  <c r="G270" i="43"/>
  <c r="D258" i="43"/>
  <c r="I270" i="43"/>
  <c r="J93" i="41"/>
  <c r="I93" i="41"/>
  <c r="H93" i="41"/>
  <c r="AB72" i="41"/>
  <c r="Z72" i="41"/>
  <c r="Y73" i="41"/>
  <c r="F95" i="41"/>
  <c r="E95" i="41"/>
  <c r="D95" i="41"/>
  <c r="J95" i="41"/>
  <c r="H95" i="41"/>
  <c r="I95" i="41"/>
  <c r="Y89" i="41"/>
  <c r="AB88" i="41"/>
  <c r="G80" i="41" s="1"/>
  <c r="Z88" i="41"/>
  <c r="E80" i="41" s="1"/>
  <c r="J96" i="41" l="1"/>
  <c r="I96" i="41"/>
  <c r="H96" i="41"/>
  <c r="Y90" i="41"/>
  <c r="AB89" i="41"/>
  <c r="Z89" i="41"/>
  <c r="F96" i="41"/>
  <c r="E96" i="41"/>
  <c r="D96" i="41"/>
  <c r="Y74" i="41"/>
  <c r="AB73" i="41"/>
  <c r="Z73" i="41"/>
  <c r="Y75" i="41" l="1"/>
  <c r="AB74" i="41"/>
  <c r="Z74" i="41"/>
  <c r="AB90" i="41"/>
  <c r="G81" i="41" s="1"/>
  <c r="Z90" i="41"/>
  <c r="E81" i="41" s="1"/>
  <c r="Y91" i="41"/>
  <c r="F97" i="41" l="1"/>
  <c r="E97" i="41"/>
  <c r="D97" i="41"/>
  <c r="J97" i="41"/>
  <c r="I97" i="41"/>
  <c r="H97" i="41"/>
  <c r="Y92" i="41"/>
  <c r="AB91" i="41"/>
  <c r="G82" i="41" s="1"/>
  <c r="Z91" i="41"/>
  <c r="E82" i="41" s="1"/>
  <c r="AB75" i="41"/>
  <c r="Z75" i="41"/>
  <c r="Y76" i="41"/>
  <c r="Y77" i="41" l="1"/>
  <c r="AB76" i="41"/>
  <c r="Z76" i="41"/>
  <c r="F98" i="41"/>
  <c r="E98" i="41"/>
  <c r="D98" i="41"/>
  <c r="AB92" i="41"/>
  <c r="G83" i="41" s="1"/>
  <c r="Z92" i="41"/>
  <c r="E83" i="41" s="1"/>
  <c r="Y93" i="41"/>
  <c r="J98" i="41"/>
  <c r="I98" i="41"/>
  <c r="H98" i="41"/>
  <c r="F99" i="41" l="1"/>
  <c r="E99" i="41"/>
  <c r="D99" i="41"/>
  <c r="AB93" i="41"/>
  <c r="G84" i="41" s="1"/>
  <c r="Z93" i="41"/>
  <c r="E84" i="41" s="1"/>
  <c r="Y94" i="41"/>
  <c r="J99" i="41"/>
  <c r="I99" i="41"/>
  <c r="H99" i="41"/>
  <c r="AB77" i="41"/>
  <c r="Z77" i="41"/>
  <c r="Y78" i="41"/>
  <c r="Y79" i="41" l="1"/>
  <c r="AB78" i="41"/>
  <c r="Z78" i="41"/>
  <c r="F100" i="41"/>
  <c r="E100" i="41"/>
  <c r="D100" i="41"/>
  <c r="AB94" i="41"/>
  <c r="Z94" i="41"/>
  <c r="Y95" i="41"/>
  <c r="J100" i="41"/>
  <c r="I100" i="41"/>
  <c r="H100" i="41"/>
  <c r="AB95" i="41" l="1"/>
  <c r="G85" i="41" s="1"/>
  <c r="Z95" i="41"/>
  <c r="E85" i="41" s="1"/>
  <c r="Y96" i="41"/>
  <c r="AB79" i="41"/>
  <c r="Z79" i="41"/>
  <c r="Y80" i="41"/>
  <c r="E101" i="41" l="1"/>
  <c r="D101" i="41"/>
  <c r="F101" i="41"/>
  <c r="J101" i="41"/>
  <c r="I101" i="41"/>
  <c r="H101" i="41"/>
  <c r="AB80" i="41"/>
  <c r="Z80" i="41"/>
  <c r="Y97" i="41"/>
  <c r="AB96" i="41"/>
  <c r="G86" i="41" s="1"/>
  <c r="Z96" i="41"/>
  <c r="E86" i="41" s="1"/>
  <c r="F102" i="41" l="1"/>
  <c r="E102" i="41"/>
  <c r="D102" i="41"/>
  <c r="J102" i="41"/>
  <c r="I102" i="41"/>
  <c r="H102" i="41"/>
  <c r="Y98" i="41"/>
  <c r="Z97" i="41"/>
  <c r="E87" i="41" s="1"/>
  <c r="AB97" i="41"/>
  <c r="G87" i="41" s="1"/>
  <c r="H103" i="41" l="1"/>
  <c r="J103" i="41"/>
  <c r="I103" i="41"/>
  <c r="F103" i="41"/>
  <c r="E103" i="41"/>
  <c r="D103" i="41"/>
  <c r="AB98" i="41"/>
  <c r="G88" i="41" s="1"/>
  <c r="Z98" i="41"/>
  <c r="E88" i="41" s="1"/>
  <c r="F104" i="41" l="1"/>
  <c r="E104" i="41"/>
  <c r="D104" i="41"/>
  <c r="S43" i="41" a="1"/>
  <c r="S43" i="41" s="1"/>
  <c r="J104" i="41"/>
  <c r="I104" i="41"/>
  <c r="H104" i="41"/>
  <c r="S42" i="41" a="1"/>
  <c r="S42" i="41" s="1"/>
  <c r="BH66" i="36" l="1"/>
  <c r="BG11" i="36"/>
  <c r="BH36" i="36"/>
  <c r="M48" i="6"/>
  <c r="M12" i="6"/>
  <c r="M16" i="6"/>
  <c r="Q17" i="22"/>
  <c r="D41" i="22" l="1"/>
  <c r="R170" i="36"/>
  <c r="S169" i="36"/>
  <c r="T168" i="36"/>
  <c r="T5" i="36"/>
  <c r="R14" i="36"/>
  <c r="M60" i="6"/>
  <c r="S41" i="39" l="1" a="1"/>
  <c r="S41" i="39" s="1"/>
  <c r="W66" i="39"/>
  <c r="W84" i="39" s="1"/>
  <c r="W98" i="39"/>
  <c r="W97" i="39"/>
  <c r="W96" i="39"/>
  <c r="W95" i="39"/>
  <c r="W94" i="39"/>
  <c r="W93" i="39"/>
  <c r="W92" i="39"/>
  <c r="W91" i="39"/>
  <c r="W90" i="39"/>
  <c r="W89" i="39"/>
  <c r="W88" i="39"/>
  <c r="W87" i="39"/>
  <c r="W86" i="39"/>
  <c r="W85" i="39"/>
  <c r="W68" i="39"/>
  <c r="W69" i="39"/>
  <c r="W70" i="39"/>
  <c r="W71" i="39"/>
  <c r="W72" i="39"/>
  <c r="W73" i="39"/>
  <c r="W74" i="39"/>
  <c r="W75" i="39"/>
  <c r="W76" i="39"/>
  <c r="W77" i="39"/>
  <c r="W78" i="39"/>
  <c r="W79" i="39"/>
  <c r="W80" i="39"/>
  <c r="W67" i="39"/>
  <c r="D45" i="22"/>
  <c r="D39" i="22"/>
  <c r="Q19" i="22"/>
  <c r="Q37" i="22"/>
  <c r="Q25" i="22"/>
  <c r="S67" i="36"/>
  <c r="T66" i="36"/>
  <c r="S116" i="36"/>
  <c r="T115" i="36"/>
  <c r="R117" i="36" l="1"/>
  <c r="W31" i="39"/>
  <c r="W30" i="39"/>
  <c r="W26" i="39"/>
  <c r="W27" i="39"/>
  <c r="W35" i="39"/>
  <c r="W34" i="39"/>
  <c r="W33" i="39"/>
  <c r="W32" i="39"/>
  <c r="W29" i="39"/>
  <c r="W28" i="39"/>
  <c r="W23" i="39"/>
  <c r="W24" i="39"/>
  <c r="W25" i="39"/>
  <c r="W22" i="39"/>
  <c r="S13" i="39"/>
  <c r="R119" i="39"/>
  <c r="E114" i="39"/>
  <c r="R114" i="39" s="1"/>
  <c r="B110" i="39"/>
  <c r="R53" i="39"/>
  <c r="T9" i="39"/>
  <c r="H62" i="36" l="1"/>
  <c r="C11" i="39"/>
  <c r="E5" i="39"/>
  <c r="B2" i="39"/>
  <c r="B59" i="39"/>
  <c r="P59" i="39"/>
  <c r="H68" i="39"/>
  <c r="H70" i="39"/>
  <c r="H164" i="36"/>
  <c r="C170" i="36"/>
  <c r="C171" i="36" s="1"/>
  <c r="C172" i="36" s="1"/>
  <c r="C173" i="36" s="1"/>
  <c r="C174" i="36" s="1"/>
  <c r="C175" i="36" s="1"/>
  <c r="C176" i="36" s="1"/>
  <c r="C177" i="36" s="1"/>
  <c r="C178" i="36" s="1"/>
  <c r="C179" i="36" s="1"/>
  <c r="C180" i="36" s="1"/>
  <c r="C181" i="36" s="1"/>
  <c r="C182" i="36" s="1"/>
  <c r="C183" i="36" s="1"/>
  <c r="C184" i="36" s="1"/>
  <c r="C185" i="36" s="1"/>
  <c r="C186" i="36" s="1"/>
  <c r="C187" i="36" s="1"/>
  <c r="C188" i="36" s="1"/>
  <c r="C189" i="36" s="1"/>
  <c r="C190" i="36" s="1"/>
  <c r="C191" i="36" s="1"/>
  <c r="C192" i="36" s="1"/>
  <c r="C193" i="36" s="1"/>
  <c r="C194" i="36" s="1"/>
  <c r="C195" i="36" s="1"/>
  <c r="C196" i="36" s="1"/>
  <c r="C197" i="36" s="1"/>
  <c r="C198" i="36" s="1"/>
  <c r="C199" i="36" s="1"/>
  <c r="C200" i="36" s="1"/>
  <c r="E165" i="36"/>
  <c r="B162" i="36"/>
  <c r="M34" i="6"/>
  <c r="M36" i="6"/>
  <c r="C12" i="39" l="1"/>
  <c r="R3" i="39"/>
  <c r="K335" i="39" a="1"/>
  <c r="K335" i="39" s="1"/>
  <c r="R13" i="7"/>
  <c r="R14" i="7"/>
  <c r="R15" i="7"/>
  <c r="R16" i="7"/>
  <c r="R17" i="7"/>
  <c r="R18" i="7"/>
  <c r="R19" i="7"/>
  <c r="R20" i="7"/>
  <c r="R21" i="7"/>
  <c r="R22" i="7"/>
  <c r="R23" i="7"/>
  <c r="R24" i="7"/>
  <c r="R25" i="7"/>
  <c r="R26" i="7"/>
  <c r="R27" i="7"/>
  <c r="R28" i="7"/>
  <c r="R29" i="7"/>
  <c r="R30" i="7"/>
  <c r="R31" i="7"/>
  <c r="R32" i="7"/>
  <c r="R33" i="7"/>
  <c r="R34" i="7"/>
  <c r="R35" i="7"/>
  <c r="R36" i="7"/>
  <c r="R37" i="7"/>
  <c r="R38" i="7"/>
  <c r="R39" i="7"/>
  <c r="R40" i="7"/>
  <c r="R41" i="7"/>
  <c r="R12" i="7"/>
  <c r="J14" i="6"/>
  <c r="AA351" i="36"/>
  <c r="AB351" i="36"/>
  <c r="AC351" i="36"/>
  <c r="AD351" i="36"/>
  <c r="AE351" i="36"/>
  <c r="AF351" i="36"/>
  <c r="AG351" i="36"/>
  <c r="AH351" i="36"/>
  <c r="AI351" i="36"/>
  <c r="AJ351" i="36"/>
  <c r="AK351" i="36"/>
  <c r="AL351" i="36"/>
  <c r="AM351" i="36"/>
  <c r="AN351" i="36"/>
  <c r="AO351" i="36"/>
  <c r="AP351" i="36"/>
  <c r="AQ351" i="36"/>
  <c r="AR351" i="36"/>
  <c r="AS351" i="36"/>
  <c r="AT351" i="36"/>
  <c r="AU351" i="36"/>
  <c r="AV351" i="36"/>
  <c r="AW351" i="36"/>
  <c r="AX351" i="36"/>
  <c r="AY351" i="36"/>
  <c r="AZ351" i="36"/>
  <c r="BA351" i="36"/>
  <c r="BB351" i="36"/>
  <c r="BC351" i="36"/>
  <c r="BD351" i="36"/>
  <c r="Z351" i="36"/>
  <c r="AA320" i="36"/>
  <c r="AB320" i="36"/>
  <c r="AC320" i="36"/>
  <c r="AD320" i="36"/>
  <c r="AE320" i="36"/>
  <c r="AF320" i="36"/>
  <c r="AG320" i="36"/>
  <c r="AH320" i="36"/>
  <c r="AI320" i="36"/>
  <c r="AJ320" i="36"/>
  <c r="AK320" i="36"/>
  <c r="AL320" i="36"/>
  <c r="AM320" i="36"/>
  <c r="AN320" i="36"/>
  <c r="AO320" i="36"/>
  <c r="AP320" i="36"/>
  <c r="AQ320" i="36"/>
  <c r="AR320" i="36"/>
  <c r="AS320" i="36"/>
  <c r="AT320" i="36"/>
  <c r="AU320" i="36"/>
  <c r="AV320" i="36"/>
  <c r="AW320" i="36"/>
  <c r="AX320" i="36"/>
  <c r="AY320" i="36"/>
  <c r="AZ320" i="36"/>
  <c r="BA320" i="36"/>
  <c r="BB320" i="36"/>
  <c r="BC320" i="36"/>
  <c r="Z320" i="36"/>
  <c r="AA289" i="36"/>
  <c r="AB289" i="36"/>
  <c r="AC289" i="36"/>
  <c r="AD289" i="36"/>
  <c r="AE289" i="36"/>
  <c r="AF289" i="36"/>
  <c r="AG289" i="36"/>
  <c r="AH289" i="36"/>
  <c r="AI289" i="36"/>
  <c r="AJ289" i="36"/>
  <c r="AK289" i="36"/>
  <c r="AL289" i="36"/>
  <c r="AM289" i="36"/>
  <c r="AN289" i="36"/>
  <c r="AO289" i="36"/>
  <c r="AP289" i="36"/>
  <c r="AQ289" i="36"/>
  <c r="AR289" i="36"/>
  <c r="AS289" i="36"/>
  <c r="AT289" i="36"/>
  <c r="AU289" i="36"/>
  <c r="AV289" i="36"/>
  <c r="AW289" i="36"/>
  <c r="AX289" i="36"/>
  <c r="AY289" i="36"/>
  <c r="AZ289" i="36"/>
  <c r="BA289" i="36"/>
  <c r="BB289" i="36"/>
  <c r="BC289" i="36"/>
  <c r="BD289" i="36"/>
  <c r="Z289" i="36"/>
  <c r="AA258" i="36"/>
  <c r="AB258" i="36"/>
  <c r="AC258" i="36"/>
  <c r="AD258" i="36"/>
  <c r="AE258" i="36"/>
  <c r="AF258" i="36"/>
  <c r="AG258" i="36"/>
  <c r="AH258" i="36"/>
  <c r="AI258" i="36"/>
  <c r="AJ258" i="36"/>
  <c r="AK258" i="36"/>
  <c r="AL258" i="36"/>
  <c r="AM258" i="36"/>
  <c r="AN258" i="36"/>
  <c r="AO258" i="36"/>
  <c r="AP258" i="36"/>
  <c r="AQ258" i="36"/>
  <c r="AR258" i="36"/>
  <c r="AS258" i="36"/>
  <c r="AT258" i="36"/>
  <c r="AU258" i="36"/>
  <c r="AV258" i="36"/>
  <c r="AW258" i="36"/>
  <c r="AX258" i="36"/>
  <c r="AY258" i="36"/>
  <c r="AZ258" i="36"/>
  <c r="BA258" i="36"/>
  <c r="BB258" i="36"/>
  <c r="BC258" i="36"/>
  <c r="Z258" i="36"/>
  <c r="AA227" i="36"/>
  <c r="AB227" i="36"/>
  <c r="AC227" i="36"/>
  <c r="AD227" i="36"/>
  <c r="AE227" i="36"/>
  <c r="AF227" i="36"/>
  <c r="AG227" i="36"/>
  <c r="AH227" i="36"/>
  <c r="AI227" i="36"/>
  <c r="AJ227" i="36"/>
  <c r="AK227" i="36"/>
  <c r="AL227" i="36"/>
  <c r="AM227" i="36"/>
  <c r="AN227" i="36"/>
  <c r="AO227" i="36"/>
  <c r="AP227" i="36"/>
  <c r="AQ227" i="36"/>
  <c r="AR227" i="36"/>
  <c r="AS227" i="36"/>
  <c r="AT227" i="36"/>
  <c r="AU227" i="36"/>
  <c r="AV227" i="36"/>
  <c r="AW227" i="36"/>
  <c r="AX227" i="36"/>
  <c r="AY227" i="36"/>
  <c r="AZ227" i="36"/>
  <c r="BA227" i="36"/>
  <c r="BB227" i="36"/>
  <c r="BC227" i="36"/>
  <c r="BD227" i="36"/>
  <c r="Z227" i="36"/>
  <c r="AA196" i="36"/>
  <c r="AB196" i="36"/>
  <c r="AC196" i="36"/>
  <c r="AD196" i="36"/>
  <c r="AE196" i="36"/>
  <c r="AF196" i="36"/>
  <c r="AG196" i="36"/>
  <c r="AH196" i="36"/>
  <c r="AI196" i="36"/>
  <c r="AJ196" i="36"/>
  <c r="AK196" i="36"/>
  <c r="AL196" i="36"/>
  <c r="AM196" i="36"/>
  <c r="AN196" i="36"/>
  <c r="AO196" i="36"/>
  <c r="AP196" i="36"/>
  <c r="AQ196" i="36"/>
  <c r="AR196" i="36"/>
  <c r="AS196" i="36"/>
  <c r="AT196" i="36"/>
  <c r="AU196" i="36"/>
  <c r="AV196" i="36"/>
  <c r="AW196" i="36"/>
  <c r="AX196" i="36"/>
  <c r="AY196" i="36"/>
  <c r="AZ196" i="36"/>
  <c r="BA196" i="36"/>
  <c r="BB196" i="36"/>
  <c r="BC196" i="36"/>
  <c r="BD196" i="36"/>
  <c r="Z196" i="36"/>
  <c r="AA165" i="36"/>
  <c r="AB165" i="36"/>
  <c r="AC165" i="36"/>
  <c r="AD165" i="36"/>
  <c r="AE165" i="36"/>
  <c r="AF165" i="36"/>
  <c r="AG165" i="36"/>
  <c r="AH165" i="36"/>
  <c r="AI165" i="36"/>
  <c r="AJ165" i="36"/>
  <c r="AK165" i="36"/>
  <c r="AL165" i="36"/>
  <c r="AM165" i="36"/>
  <c r="AN165" i="36"/>
  <c r="AO165" i="36"/>
  <c r="AP165" i="36"/>
  <c r="AQ165" i="36"/>
  <c r="AR165" i="36"/>
  <c r="AS165" i="36"/>
  <c r="AT165" i="36"/>
  <c r="AU165" i="36"/>
  <c r="AV165" i="36"/>
  <c r="AW165" i="36"/>
  <c r="AX165" i="36"/>
  <c r="AY165" i="36"/>
  <c r="AZ165" i="36"/>
  <c r="BA165" i="36"/>
  <c r="BB165" i="36"/>
  <c r="BC165" i="36"/>
  <c r="Z165" i="36"/>
  <c r="AA134" i="36"/>
  <c r="AB134" i="36"/>
  <c r="AC134" i="36"/>
  <c r="AD134" i="36"/>
  <c r="AE134" i="36"/>
  <c r="AF134" i="36"/>
  <c r="AG134" i="36"/>
  <c r="AH134" i="36"/>
  <c r="AI134" i="36"/>
  <c r="AJ134" i="36"/>
  <c r="AK134" i="36"/>
  <c r="AL134" i="36"/>
  <c r="AM134" i="36"/>
  <c r="AN134" i="36"/>
  <c r="AO134" i="36"/>
  <c r="AP134" i="36"/>
  <c r="AQ134" i="36"/>
  <c r="AR134" i="36"/>
  <c r="AS134" i="36"/>
  <c r="AT134" i="36"/>
  <c r="AU134" i="36"/>
  <c r="AV134" i="36"/>
  <c r="AW134" i="36"/>
  <c r="AX134" i="36"/>
  <c r="AY134" i="36"/>
  <c r="AZ134" i="36"/>
  <c r="BA134" i="36"/>
  <c r="BB134" i="36"/>
  <c r="BC134" i="36"/>
  <c r="BD134" i="36"/>
  <c r="Z134" i="36"/>
  <c r="AA103" i="36"/>
  <c r="AB103" i="36"/>
  <c r="AC103" i="36"/>
  <c r="AD103" i="36"/>
  <c r="AE103" i="36"/>
  <c r="AF103" i="36"/>
  <c r="AG103" i="36"/>
  <c r="AH103" i="36"/>
  <c r="AI103" i="36"/>
  <c r="AJ103" i="36"/>
  <c r="AK103" i="36"/>
  <c r="AL103" i="36"/>
  <c r="AM103" i="36"/>
  <c r="AN103" i="36"/>
  <c r="AO103" i="36"/>
  <c r="AP103" i="36"/>
  <c r="AQ103" i="36"/>
  <c r="AR103" i="36"/>
  <c r="AS103" i="36"/>
  <c r="AT103" i="36"/>
  <c r="AU103" i="36"/>
  <c r="AV103" i="36"/>
  <c r="AW103" i="36"/>
  <c r="AX103" i="36"/>
  <c r="AY103" i="36"/>
  <c r="AZ103" i="36"/>
  <c r="BA103" i="36"/>
  <c r="BB103" i="36"/>
  <c r="BC103" i="36"/>
  <c r="Z103" i="36"/>
  <c r="AA72" i="36"/>
  <c r="AB72" i="36"/>
  <c r="AC72" i="36"/>
  <c r="AD72" i="36"/>
  <c r="AE72" i="36"/>
  <c r="AF72" i="36"/>
  <c r="AG72" i="36"/>
  <c r="AH72" i="36"/>
  <c r="AI72" i="36"/>
  <c r="AJ72" i="36"/>
  <c r="AK72" i="36"/>
  <c r="AL72" i="36"/>
  <c r="AM72" i="36"/>
  <c r="AN72" i="36"/>
  <c r="AO72" i="36"/>
  <c r="AP72" i="36"/>
  <c r="AQ72" i="36"/>
  <c r="AR72" i="36"/>
  <c r="AS72" i="36"/>
  <c r="AT72" i="36"/>
  <c r="AU72" i="36"/>
  <c r="AV72" i="36"/>
  <c r="AW72" i="36"/>
  <c r="AX72" i="36"/>
  <c r="AY72" i="36"/>
  <c r="AZ72" i="36"/>
  <c r="BA72" i="36"/>
  <c r="BB72" i="36"/>
  <c r="BC72" i="36"/>
  <c r="BD72" i="36"/>
  <c r="Z72" i="36"/>
  <c r="AA41" i="36"/>
  <c r="AB41" i="36"/>
  <c r="AC41" i="36"/>
  <c r="AD41" i="36"/>
  <c r="AE41" i="36"/>
  <c r="AF41" i="36"/>
  <c r="AG41" i="36"/>
  <c r="AH41" i="36"/>
  <c r="AI41" i="36"/>
  <c r="AJ41" i="36"/>
  <c r="AK41" i="36"/>
  <c r="AL41" i="36"/>
  <c r="AM41" i="36"/>
  <c r="AN41" i="36"/>
  <c r="AO41" i="36"/>
  <c r="AP41" i="36"/>
  <c r="AQ41" i="36"/>
  <c r="AR41" i="36"/>
  <c r="AS41" i="36"/>
  <c r="AT41" i="36"/>
  <c r="AU41" i="36"/>
  <c r="AV41" i="36"/>
  <c r="AW41" i="36"/>
  <c r="AX41" i="36"/>
  <c r="AY41" i="36"/>
  <c r="AZ41" i="36"/>
  <c r="BA41" i="36"/>
  <c r="BB41" i="36"/>
  <c r="Z41" i="36"/>
  <c r="Z10" i="36"/>
  <c r="AA10" i="36"/>
  <c r="AB10" i="36"/>
  <c r="L73" i="39"/>
  <c r="T98" i="39"/>
  <c r="T97" i="39"/>
  <c r="T96" i="39"/>
  <c r="T95" i="39"/>
  <c r="T94" i="39"/>
  <c r="T93" i="39"/>
  <c r="T92" i="39"/>
  <c r="T91" i="39"/>
  <c r="T90" i="39"/>
  <c r="T89" i="39"/>
  <c r="T88" i="39"/>
  <c r="T87" i="39"/>
  <c r="Y86" i="39"/>
  <c r="V86" i="39"/>
  <c r="V87" i="39" s="1"/>
  <c r="V88" i="39" s="1"/>
  <c r="V89" i="39" s="1"/>
  <c r="V90" i="39" s="1"/>
  <c r="V91" i="39" s="1"/>
  <c r="V92" i="39" s="1"/>
  <c r="V93" i="39" s="1"/>
  <c r="V94" i="39" s="1"/>
  <c r="V95" i="39" s="1"/>
  <c r="V96" i="39" s="1"/>
  <c r="V97" i="39" s="1"/>
  <c r="V98" i="39" s="1"/>
  <c r="T86" i="39"/>
  <c r="T85" i="39"/>
  <c r="U80" i="39"/>
  <c r="U79" i="39"/>
  <c r="U78" i="39"/>
  <c r="U77" i="39"/>
  <c r="U76" i="39"/>
  <c r="U75" i="39"/>
  <c r="U74" i="39"/>
  <c r="U73" i="39"/>
  <c r="U72" i="39"/>
  <c r="U71" i="39"/>
  <c r="U70" i="39"/>
  <c r="U69" i="39"/>
  <c r="Y68" i="39"/>
  <c r="U68" i="39"/>
  <c r="U67" i="39"/>
  <c r="L70" i="39"/>
  <c r="H66" i="39"/>
  <c r="L66" i="39" s="1"/>
  <c r="L64" i="39"/>
  <c r="F64" i="39"/>
  <c r="S63" i="39"/>
  <c r="AD63" i="39" s="1"/>
  <c r="C13" i="39" l="1"/>
  <c r="Z68" i="39"/>
  <c r="AB86" i="39"/>
  <c r="Z86" i="39"/>
  <c r="AB67" i="39"/>
  <c r="Z67" i="39"/>
  <c r="AB85" i="39"/>
  <c r="Z85" i="39"/>
  <c r="AB68" i="39"/>
  <c r="Y87" i="39"/>
  <c r="L68" i="39"/>
  <c r="Y69" i="39"/>
  <c r="E78" i="39" l="1"/>
  <c r="E94" i="39" s="1"/>
  <c r="G78" i="39"/>
  <c r="H94" i="39" s="1"/>
  <c r="C14" i="39"/>
  <c r="C15" i="39" s="1"/>
  <c r="E77" i="39"/>
  <c r="F93" i="39" s="1"/>
  <c r="G77" i="39"/>
  <c r="AB87" i="39"/>
  <c r="Z87" i="39"/>
  <c r="AB69" i="39"/>
  <c r="Z69" i="39"/>
  <c r="Y88" i="39"/>
  <c r="Y70" i="39"/>
  <c r="Z70" i="39" s="1"/>
  <c r="D94" i="39" l="1"/>
  <c r="F94" i="39"/>
  <c r="J94" i="39"/>
  <c r="I94" i="39"/>
  <c r="C16" i="39"/>
  <c r="J93" i="39"/>
  <c r="H93" i="39"/>
  <c r="I93" i="39"/>
  <c r="E79" i="39"/>
  <c r="F95" i="39" s="1"/>
  <c r="G79" i="39"/>
  <c r="AB88" i="39"/>
  <c r="Z88" i="39"/>
  <c r="E80" i="39" s="1"/>
  <c r="D96" i="39" s="1"/>
  <c r="Y89" i="39"/>
  <c r="AB70" i="39"/>
  <c r="D93" i="39"/>
  <c r="E93" i="39"/>
  <c r="Y71" i="39"/>
  <c r="G80" i="39" l="1"/>
  <c r="H96" i="39" s="1"/>
  <c r="C17" i="39"/>
  <c r="J95" i="39"/>
  <c r="I95" i="39"/>
  <c r="H95" i="39"/>
  <c r="E95" i="39"/>
  <c r="D95" i="39"/>
  <c r="AB71" i="39"/>
  <c r="Z71" i="39"/>
  <c r="AB89" i="39"/>
  <c r="Z89" i="39"/>
  <c r="Y90" i="39"/>
  <c r="Y91" i="39" s="1"/>
  <c r="F96" i="39"/>
  <c r="E96" i="39"/>
  <c r="Y72" i="39"/>
  <c r="Z72" i="39" s="1"/>
  <c r="J96" i="39" l="1"/>
  <c r="I96" i="39"/>
  <c r="C18" i="39"/>
  <c r="AB91" i="39"/>
  <c r="Z91" i="39"/>
  <c r="AB90" i="39"/>
  <c r="Z90" i="39"/>
  <c r="E81" i="39" s="1"/>
  <c r="D97" i="39" s="1"/>
  <c r="AB72" i="39"/>
  <c r="Y92" i="39"/>
  <c r="Y73" i="39"/>
  <c r="Z73" i="39" s="1"/>
  <c r="E82" i="39" l="1"/>
  <c r="E98" i="39" s="1"/>
  <c r="G81" i="39"/>
  <c r="I97" i="39" s="1"/>
  <c r="C19" i="39"/>
  <c r="AB92" i="39"/>
  <c r="Z92" i="39"/>
  <c r="F97" i="39"/>
  <c r="E97" i="39"/>
  <c r="AB73" i="39"/>
  <c r="G82" i="39" s="1"/>
  <c r="Y93" i="39"/>
  <c r="Y74" i="39"/>
  <c r="Z74" i="39" s="1"/>
  <c r="H97" i="39" l="1"/>
  <c r="J97" i="39"/>
  <c r="C20" i="39"/>
  <c r="H98" i="39"/>
  <c r="J98" i="39"/>
  <c r="I98" i="39"/>
  <c r="E83" i="39"/>
  <c r="D99" i="39" s="1"/>
  <c r="AB93" i="39"/>
  <c r="Z93" i="39"/>
  <c r="D98" i="39"/>
  <c r="F98" i="39"/>
  <c r="AB74" i="39"/>
  <c r="G83" i="39" s="1"/>
  <c r="Y94" i="39"/>
  <c r="Y75" i="39"/>
  <c r="Z75" i="39" s="1"/>
  <c r="C21" i="39" l="1"/>
  <c r="H99" i="39"/>
  <c r="I99" i="39"/>
  <c r="J99" i="39"/>
  <c r="E84" i="39"/>
  <c r="D100" i="39" s="1"/>
  <c r="AB94" i="39"/>
  <c r="Z94" i="39"/>
  <c r="AB75" i="39"/>
  <c r="G84" i="39" s="1"/>
  <c r="F99" i="39"/>
  <c r="E99" i="39"/>
  <c r="Y95" i="39"/>
  <c r="Y76" i="39"/>
  <c r="C22" i="39" l="1"/>
  <c r="C23" i="39" s="1"/>
  <c r="I100" i="39"/>
  <c r="J100" i="39"/>
  <c r="H100" i="39"/>
  <c r="AB76" i="39"/>
  <c r="Z76" i="39"/>
  <c r="AB95" i="39"/>
  <c r="Z95" i="39"/>
  <c r="F100" i="39"/>
  <c r="E100" i="39"/>
  <c r="Y96" i="39"/>
  <c r="Y77" i="39"/>
  <c r="Z77" i="39" s="1"/>
  <c r="C24" i="39" l="1"/>
  <c r="E85" i="39"/>
  <c r="F101" i="39" s="1"/>
  <c r="AB96" i="39"/>
  <c r="Z96" i="39"/>
  <c r="AB77" i="39"/>
  <c r="G85" i="39" s="1"/>
  <c r="Y97" i="39"/>
  <c r="Y78" i="39"/>
  <c r="Z78" i="39" s="1"/>
  <c r="C25" i="39" l="1"/>
  <c r="H101" i="39"/>
  <c r="I101" i="39"/>
  <c r="J101" i="39"/>
  <c r="E86" i="39"/>
  <c r="F102" i="39" s="1"/>
  <c r="AB97" i="39"/>
  <c r="Z97" i="39"/>
  <c r="AB78" i="39"/>
  <c r="G86" i="39" s="1"/>
  <c r="E101" i="39"/>
  <c r="D101" i="39"/>
  <c r="Y98" i="39"/>
  <c r="Y79" i="39"/>
  <c r="Z79" i="39" s="1"/>
  <c r="C26" i="39" l="1"/>
  <c r="H102" i="39"/>
  <c r="I102" i="39"/>
  <c r="J102" i="39"/>
  <c r="E87" i="39"/>
  <c r="D103" i="39" s="1"/>
  <c r="Z98" i="39"/>
  <c r="AB98" i="39"/>
  <c r="AB79" i="39"/>
  <c r="G87" i="39" s="1"/>
  <c r="E102" i="39"/>
  <c r="D102" i="39"/>
  <c r="Y80" i="39"/>
  <c r="Z80" i="39" s="1"/>
  <c r="E88" i="39" l="1"/>
  <c r="S43" i="39" s="1" a="1"/>
  <c r="C27" i="39"/>
  <c r="I103" i="39"/>
  <c r="J103" i="39"/>
  <c r="H103" i="39"/>
  <c r="F103" i="39"/>
  <c r="E103" i="39"/>
  <c r="AB80" i="39"/>
  <c r="G88" i="39" s="1"/>
  <c r="S43" i="39" l="1"/>
  <c r="E104" i="39"/>
  <c r="C28" i="39"/>
  <c r="S42" i="39" a="1"/>
  <c r="S42" i="39" s="1"/>
  <c r="H104" i="39"/>
  <c r="J104" i="39"/>
  <c r="I104" i="39"/>
  <c r="F104" i="39"/>
  <c r="D104" i="39"/>
  <c r="R11" i="39" l="1"/>
  <c r="C29" i="39"/>
  <c r="G9" i="7"/>
  <c r="L9" i="7" s="1"/>
  <c r="Z36" i="36"/>
  <c r="BB39" i="36"/>
  <c r="BI42" i="36"/>
  <c r="BJ42" i="36"/>
  <c r="BG42" i="36"/>
  <c r="BE42" i="36"/>
  <c r="S13" i="7"/>
  <c r="S14" i="7"/>
  <c r="S15" i="7"/>
  <c r="S16" i="7"/>
  <c r="S17" i="7"/>
  <c r="S18" i="7"/>
  <c r="S19" i="7"/>
  <c r="S20" i="7"/>
  <c r="S21" i="7"/>
  <c r="S22" i="7"/>
  <c r="S23" i="7"/>
  <c r="S24" i="7"/>
  <c r="S25" i="7"/>
  <c r="S26" i="7"/>
  <c r="S27" i="7"/>
  <c r="S28" i="7"/>
  <c r="S29" i="7"/>
  <c r="S30" i="7"/>
  <c r="S31" i="7"/>
  <c r="S32" i="7"/>
  <c r="S33" i="7"/>
  <c r="S34" i="7"/>
  <c r="S35" i="7"/>
  <c r="S36" i="7"/>
  <c r="S37" i="7"/>
  <c r="S38" i="7"/>
  <c r="S39" i="7"/>
  <c r="S40" i="7"/>
  <c r="S41" i="7"/>
  <c r="S12" i="7"/>
  <c r="BL375" i="36"/>
  <c r="BL374" i="36"/>
  <c r="BL344" i="36"/>
  <c r="BL343" i="36"/>
  <c r="BL313" i="36"/>
  <c r="BL312" i="36"/>
  <c r="BL282" i="36"/>
  <c r="BL281" i="36"/>
  <c r="BL250" i="36"/>
  <c r="BL251" i="36"/>
  <c r="BL220" i="36"/>
  <c r="BL219" i="36"/>
  <c r="BL189" i="36"/>
  <c r="BL188" i="36"/>
  <c r="BL158" i="36"/>
  <c r="BL157" i="36"/>
  <c r="BL127" i="36"/>
  <c r="BL126" i="36"/>
  <c r="BL96" i="36"/>
  <c r="BL95" i="36"/>
  <c r="BL65" i="36"/>
  <c r="BL64" i="36"/>
  <c r="BL34" i="36"/>
  <c r="C30" i="39" l="1"/>
  <c r="V32" i="7"/>
  <c r="X32" i="7" s="1"/>
  <c r="V33" i="7"/>
  <c r="X33" i="7" s="1"/>
  <c r="V34" i="7"/>
  <c r="X34" i="7" s="1"/>
  <c r="V35" i="7"/>
  <c r="X35" i="7" s="1"/>
  <c r="V36" i="7"/>
  <c r="X36" i="7" s="1"/>
  <c r="V37" i="7"/>
  <c r="X37" i="7" s="1"/>
  <c r="V38" i="7"/>
  <c r="X38" i="7" s="1"/>
  <c r="V39" i="7"/>
  <c r="X39" i="7" s="1"/>
  <c r="V40" i="7"/>
  <c r="X40" i="7" s="1"/>
  <c r="V41" i="7"/>
  <c r="X41" i="7" s="1"/>
  <c r="Q12" i="22"/>
  <c r="L11" i="7"/>
  <c r="X6" i="7"/>
  <c r="L7" i="7"/>
  <c r="Q35" i="22"/>
  <c r="Q31" i="22"/>
  <c r="Q21" i="22"/>
  <c r="C31" i="39" l="1"/>
  <c r="U12" i="7"/>
  <c r="L14" i="7"/>
  <c r="U15" i="7"/>
  <c r="U17" i="7"/>
  <c r="C32" i="39" l="1"/>
  <c r="D229" i="36"/>
  <c r="H111" i="36"/>
  <c r="C33" i="39" l="1"/>
  <c r="D227" i="36"/>
  <c r="M28" i="6"/>
  <c r="E8" i="37"/>
  <c r="B2" i="37"/>
  <c r="BK10" i="36"/>
  <c r="U12" i="36" s="1"/>
  <c r="C34" i="39" l="1"/>
  <c r="B219" i="36"/>
  <c r="O229" i="36"/>
  <c r="N229" i="36"/>
  <c r="M229" i="36"/>
  <c r="L229" i="36"/>
  <c r="K229" i="36"/>
  <c r="J229" i="36"/>
  <c r="I229" i="36"/>
  <c r="H229" i="36"/>
  <c r="G229" i="36"/>
  <c r="F229" i="36"/>
  <c r="E229" i="36"/>
  <c r="C117" i="36"/>
  <c r="C118" i="36" s="1"/>
  <c r="C119" i="36" s="1"/>
  <c r="C120" i="36" s="1"/>
  <c r="C121" i="36" s="1"/>
  <c r="C122" i="36" s="1"/>
  <c r="C123" i="36" s="1"/>
  <c r="C124" i="36" s="1"/>
  <c r="C125" i="36" s="1"/>
  <c r="C126" i="36" s="1"/>
  <c r="C127" i="36" s="1"/>
  <c r="C128" i="36" s="1"/>
  <c r="C129" i="36" s="1"/>
  <c r="C130" i="36" s="1"/>
  <c r="C131" i="36" s="1"/>
  <c r="C132" i="36" s="1"/>
  <c r="C133" i="36" s="1"/>
  <c r="C134" i="36" s="1"/>
  <c r="C135" i="36" s="1"/>
  <c r="C136" i="36" s="1"/>
  <c r="C137" i="36" s="1"/>
  <c r="C138" i="36" s="1"/>
  <c r="C139" i="36" s="1"/>
  <c r="C140" i="36" s="1"/>
  <c r="C141" i="36" s="1"/>
  <c r="C142" i="36" s="1"/>
  <c r="C143" i="36" s="1"/>
  <c r="C144" i="36" s="1"/>
  <c r="C145" i="36" s="1"/>
  <c r="C146" i="36" s="1"/>
  <c r="C147" i="36" s="1"/>
  <c r="C68" i="36"/>
  <c r="E112" i="36"/>
  <c r="B109" i="36"/>
  <c r="AH10" i="36"/>
  <c r="AI10" i="36"/>
  <c r="AC10" i="36"/>
  <c r="AJ10" i="36" s="1"/>
  <c r="AQ10" i="36" s="1"/>
  <c r="AX10" i="36" s="1"/>
  <c r="AD10" i="36"/>
  <c r="AK10" i="36" s="1"/>
  <c r="AR10" i="36" s="1"/>
  <c r="AY10" i="36" s="1"/>
  <c r="AE10" i="36"/>
  <c r="AL10" i="36" s="1"/>
  <c r="AS10" i="36" s="1"/>
  <c r="AZ10" i="36" s="1"/>
  <c r="AF10" i="36"/>
  <c r="AM10" i="36" s="1"/>
  <c r="AT10" i="36" s="1"/>
  <c r="BA10" i="36" s="1"/>
  <c r="AG10" i="36"/>
  <c r="C35" i="39" l="1"/>
  <c r="AN10" i="36"/>
  <c r="AP10" i="36"/>
  <c r="AO10" i="36"/>
  <c r="L227" i="36"/>
  <c r="E227" i="36"/>
  <c r="M227" i="36"/>
  <c r="F227" i="36"/>
  <c r="N227" i="36"/>
  <c r="G227" i="36"/>
  <c r="O227" i="36"/>
  <c r="H227" i="36"/>
  <c r="I227" i="36"/>
  <c r="J227" i="36"/>
  <c r="K227" i="36"/>
  <c r="BD376" i="36"/>
  <c r="BC376" i="36"/>
  <c r="BB376" i="36"/>
  <c r="BA376" i="36"/>
  <c r="AZ376" i="36"/>
  <c r="AY376" i="36"/>
  <c r="AX376" i="36"/>
  <c r="AW376" i="36"/>
  <c r="AV376" i="36"/>
  <c r="AU376" i="36"/>
  <c r="AT376" i="36"/>
  <c r="AS376" i="36"/>
  <c r="AR376" i="36"/>
  <c r="AQ376" i="36"/>
  <c r="AP376" i="36"/>
  <c r="AO376" i="36"/>
  <c r="AN376" i="36"/>
  <c r="AM376" i="36"/>
  <c r="AL376" i="36"/>
  <c r="AK376" i="36"/>
  <c r="AJ376" i="36"/>
  <c r="AI376" i="36"/>
  <c r="AH376" i="36"/>
  <c r="AG376" i="36"/>
  <c r="AF376" i="36"/>
  <c r="AE376" i="36"/>
  <c r="AD376" i="36"/>
  <c r="AC376" i="36"/>
  <c r="AB376" i="36"/>
  <c r="AA376" i="36"/>
  <c r="Z376" i="36"/>
  <c r="BJ375" i="36"/>
  <c r="BI375" i="36"/>
  <c r="BG375" i="36"/>
  <c r="BE375" i="36"/>
  <c r="O53" i="36" s="1"/>
  <c r="BJ374" i="36"/>
  <c r="BI374" i="36"/>
  <c r="BE374" i="36"/>
  <c r="O52" i="36" s="1"/>
  <c r="BJ373" i="36"/>
  <c r="BI373" i="36"/>
  <c r="BE373" i="36"/>
  <c r="O51" i="36" s="1"/>
  <c r="BJ372" i="36"/>
  <c r="BI372" i="36"/>
  <c r="BE372" i="36"/>
  <c r="BJ371" i="36"/>
  <c r="BI371" i="36"/>
  <c r="BE371" i="36"/>
  <c r="O49" i="36" s="1"/>
  <c r="BJ370" i="36"/>
  <c r="BI370" i="36"/>
  <c r="BE370" i="36"/>
  <c r="O48" i="36" s="1"/>
  <c r="BJ369" i="36"/>
  <c r="BI369" i="36"/>
  <c r="BE369" i="36"/>
  <c r="O47" i="36" s="1"/>
  <c r="BJ368" i="36"/>
  <c r="BI368" i="36"/>
  <c r="BE368" i="36"/>
  <c r="O46" i="36" s="1"/>
  <c r="BJ367" i="36"/>
  <c r="BI367" i="36"/>
  <c r="BE367" i="36"/>
  <c r="O45" i="36" s="1"/>
  <c r="BJ366" i="36"/>
  <c r="BI366" i="36"/>
  <c r="BE366" i="36"/>
  <c r="O44" i="36" s="1"/>
  <c r="BJ365" i="36"/>
  <c r="BI365" i="36"/>
  <c r="BE365" i="36"/>
  <c r="O43" i="36" s="1"/>
  <c r="BJ364" i="36"/>
  <c r="BI364" i="36"/>
  <c r="BE364" i="36"/>
  <c r="O42" i="36" s="1"/>
  <c r="BJ363" i="36"/>
  <c r="BI363" i="36"/>
  <c r="BE363" i="36"/>
  <c r="O41" i="36" s="1"/>
  <c r="BJ362" i="36"/>
  <c r="BI362" i="36"/>
  <c r="BE362" i="36"/>
  <c r="O40" i="36" s="1"/>
  <c r="BJ361" i="36"/>
  <c r="BI361" i="36"/>
  <c r="BE361" i="36"/>
  <c r="O39" i="36" s="1"/>
  <c r="BJ360" i="36"/>
  <c r="BI360" i="36"/>
  <c r="BE360" i="36"/>
  <c r="O38" i="36" s="1"/>
  <c r="BJ359" i="36"/>
  <c r="BI359" i="36"/>
  <c r="BE359" i="36"/>
  <c r="O37" i="36" s="1"/>
  <c r="BJ358" i="36"/>
  <c r="BI358" i="36"/>
  <c r="BG358" i="36"/>
  <c r="BE358" i="36"/>
  <c r="BJ357" i="36"/>
  <c r="BI357" i="36"/>
  <c r="BG357" i="36"/>
  <c r="BE357" i="36"/>
  <c r="O35" i="36" s="1"/>
  <c r="BJ356" i="36"/>
  <c r="BI356" i="36"/>
  <c r="BG356" i="36"/>
  <c r="BE356" i="36"/>
  <c r="O34" i="36" s="1"/>
  <c r="BJ355" i="36"/>
  <c r="BI355" i="36"/>
  <c r="BG355" i="36"/>
  <c r="BE355" i="36"/>
  <c r="O33" i="36" s="1"/>
  <c r="BJ354" i="36"/>
  <c r="BI354" i="36"/>
  <c r="BG354" i="36"/>
  <c r="BE354" i="36"/>
  <c r="O32" i="36" s="1"/>
  <c r="BJ353" i="36"/>
  <c r="BI353" i="36"/>
  <c r="BG353" i="36"/>
  <c r="BE353" i="36"/>
  <c r="O31" i="36" s="1"/>
  <c r="BJ352" i="36"/>
  <c r="BI352" i="36"/>
  <c r="BG352" i="36"/>
  <c r="BE352" i="36"/>
  <c r="O30" i="36" s="1"/>
  <c r="BD349" i="36"/>
  <c r="BC349" i="36"/>
  <c r="BB349" i="36"/>
  <c r="BA349" i="36"/>
  <c r="AZ349" i="36"/>
  <c r="AY349" i="36"/>
  <c r="AX349" i="36"/>
  <c r="AW349" i="36"/>
  <c r="AV349" i="36"/>
  <c r="AU349" i="36"/>
  <c r="AT349" i="36"/>
  <c r="AS349" i="36"/>
  <c r="AR349" i="36"/>
  <c r="AQ349" i="36"/>
  <c r="AP349" i="36"/>
  <c r="AO349" i="36"/>
  <c r="AN349" i="36"/>
  <c r="AM349" i="36"/>
  <c r="AL349" i="36"/>
  <c r="AK349" i="36"/>
  <c r="AJ349" i="36"/>
  <c r="AI349" i="36"/>
  <c r="AH349" i="36"/>
  <c r="AG349" i="36"/>
  <c r="AF349" i="36"/>
  <c r="AE349" i="36"/>
  <c r="AD349" i="36"/>
  <c r="AC349" i="36"/>
  <c r="AB349" i="36"/>
  <c r="AA349" i="36"/>
  <c r="Z349" i="36"/>
  <c r="BC345" i="36"/>
  <c r="BB345" i="36"/>
  <c r="BA345" i="36"/>
  <c r="AZ345" i="36"/>
  <c r="AY345" i="36"/>
  <c r="AX345" i="36"/>
  <c r="AW345" i="36"/>
  <c r="AV345" i="36"/>
  <c r="AU345" i="36"/>
  <c r="AT345" i="36"/>
  <c r="AS345" i="36"/>
  <c r="AR345" i="36"/>
  <c r="AQ345" i="36"/>
  <c r="AP345" i="36"/>
  <c r="AO345" i="36"/>
  <c r="AN345" i="36"/>
  <c r="AM345" i="36"/>
  <c r="AL345" i="36"/>
  <c r="AK345" i="36"/>
  <c r="AJ345" i="36"/>
  <c r="AI345" i="36"/>
  <c r="AH345" i="36"/>
  <c r="AG345" i="36"/>
  <c r="AF345" i="36"/>
  <c r="AE345" i="36"/>
  <c r="AD345" i="36"/>
  <c r="AC345" i="36"/>
  <c r="AB345" i="36"/>
  <c r="AA345" i="36"/>
  <c r="Z345" i="36"/>
  <c r="BJ344" i="36"/>
  <c r="BI344" i="36"/>
  <c r="BG344" i="36"/>
  <c r="BE344" i="36"/>
  <c r="N53" i="36" s="1"/>
  <c r="BJ343" i="36"/>
  <c r="BI343" i="36"/>
  <c r="BE343" i="36"/>
  <c r="N52" i="36" s="1"/>
  <c r="BJ342" i="36"/>
  <c r="BI342" i="36"/>
  <c r="BE342" i="36"/>
  <c r="N51" i="36" s="1"/>
  <c r="BJ341" i="36"/>
  <c r="BI341" i="36"/>
  <c r="BE341" i="36"/>
  <c r="N50" i="36" s="1"/>
  <c r="BJ340" i="36"/>
  <c r="BI340" i="36"/>
  <c r="BE340" i="36"/>
  <c r="N49" i="36" s="1"/>
  <c r="BJ339" i="36"/>
  <c r="BI339" i="36"/>
  <c r="BE339" i="36"/>
  <c r="N48" i="36" s="1"/>
  <c r="BJ338" i="36"/>
  <c r="BI338" i="36"/>
  <c r="BE338" i="36"/>
  <c r="N47" i="36" s="1"/>
  <c r="BJ337" i="36"/>
  <c r="BI337" i="36"/>
  <c r="BE337" i="36"/>
  <c r="N46" i="36" s="1"/>
  <c r="BJ336" i="36"/>
  <c r="BI336" i="36"/>
  <c r="BE336" i="36"/>
  <c r="N45" i="36" s="1"/>
  <c r="BJ335" i="36"/>
  <c r="BI335" i="36"/>
  <c r="BE335" i="36"/>
  <c r="N44" i="36" s="1"/>
  <c r="BJ334" i="36"/>
  <c r="BI334" i="36"/>
  <c r="BE334" i="36"/>
  <c r="N43" i="36" s="1"/>
  <c r="BJ333" i="36"/>
  <c r="BI333" i="36"/>
  <c r="BE333" i="36"/>
  <c r="N42" i="36" s="1"/>
  <c r="BJ332" i="36"/>
  <c r="BI332" i="36"/>
  <c r="BE332" i="36"/>
  <c r="BJ331" i="36"/>
  <c r="BI331" i="36"/>
  <c r="BE331" i="36"/>
  <c r="N40" i="36" s="1"/>
  <c r="BJ330" i="36"/>
  <c r="BI330" i="36"/>
  <c r="BE330" i="36"/>
  <c r="N39" i="36" s="1"/>
  <c r="BJ329" i="36"/>
  <c r="BI329" i="36"/>
  <c r="BE329" i="36"/>
  <c r="N38" i="36" s="1"/>
  <c r="BJ328" i="36"/>
  <c r="BI328" i="36"/>
  <c r="BE328" i="36"/>
  <c r="N37" i="36" s="1"/>
  <c r="BJ327" i="36"/>
  <c r="BI327" i="36"/>
  <c r="BG327" i="36"/>
  <c r="BE327" i="36"/>
  <c r="N36" i="36" s="1"/>
  <c r="BJ326" i="36"/>
  <c r="BI326" i="36"/>
  <c r="BG326" i="36"/>
  <c r="BE326" i="36"/>
  <c r="N35" i="36" s="1"/>
  <c r="BJ325" i="36"/>
  <c r="BI325" i="36"/>
  <c r="BG325" i="36"/>
  <c r="BE325" i="36"/>
  <c r="N34" i="36" s="1"/>
  <c r="BJ324" i="36"/>
  <c r="BI324" i="36"/>
  <c r="BG324" i="36"/>
  <c r="BE324" i="36"/>
  <c r="N33" i="36" s="1"/>
  <c r="BJ323" i="36"/>
  <c r="BI323" i="36"/>
  <c r="BG323" i="36"/>
  <c r="BE323" i="36"/>
  <c r="N32" i="36" s="1"/>
  <c r="BJ322" i="36"/>
  <c r="BI322" i="36"/>
  <c r="BG322" i="36"/>
  <c r="BE322" i="36"/>
  <c r="N31" i="36" s="1"/>
  <c r="BJ321" i="36"/>
  <c r="BI321" i="36"/>
  <c r="BG321" i="36"/>
  <c r="BE321" i="36"/>
  <c r="N30" i="36" s="1"/>
  <c r="BC318" i="36"/>
  <c r="BB318" i="36"/>
  <c r="BA318" i="36"/>
  <c r="AZ318" i="36"/>
  <c r="AY318" i="36"/>
  <c r="AX318" i="36"/>
  <c r="AW318" i="36"/>
  <c r="AV318" i="36"/>
  <c r="AU318" i="36"/>
  <c r="AT318" i="36"/>
  <c r="AS318" i="36"/>
  <c r="AR318" i="36"/>
  <c r="AQ318" i="36"/>
  <c r="AP318" i="36"/>
  <c r="AO318" i="36"/>
  <c r="AN318" i="36"/>
  <c r="AM318" i="36"/>
  <c r="AL318" i="36"/>
  <c r="AK318" i="36"/>
  <c r="AJ318" i="36"/>
  <c r="AI318" i="36"/>
  <c r="AH318" i="36"/>
  <c r="AG318" i="36"/>
  <c r="AF318" i="36"/>
  <c r="AE318" i="36"/>
  <c r="AD318" i="36"/>
  <c r="AC318" i="36"/>
  <c r="AB318" i="36"/>
  <c r="AA318" i="36"/>
  <c r="Z318" i="36"/>
  <c r="BD314" i="36"/>
  <c r="BC314" i="36"/>
  <c r="BB314" i="36"/>
  <c r="BA314" i="36"/>
  <c r="AZ314" i="36"/>
  <c r="AY314" i="36"/>
  <c r="AX314" i="36"/>
  <c r="AW314" i="36"/>
  <c r="AV314" i="36"/>
  <c r="AU314" i="36"/>
  <c r="AT314" i="36"/>
  <c r="AS314" i="36"/>
  <c r="AR314" i="36"/>
  <c r="AQ314" i="36"/>
  <c r="AP314" i="36"/>
  <c r="AO314" i="36"/>
  <c r="AN314" i="36"/>
  <c r="AM314" i="36"/>
  <c r="AL314" i="36"/>
  <c r="AK314" i="36"/>
  <c r="AJ314" i="36"/>
  <c r="AI314" i="36"/>
  <c r="AH314" i="36"/>
  <c r="AG314" i="36"/>
  <c r="AF314" i="36"/>
  <c r="AE314" i="36"/>
  <c r="AD314" i="36"/>
  <c r="AC314" i="36"/>
  <c r="AB314" i="36"/>
  <c r="AA314" i="36"/>
  <c r="Z314" i="36"/>
  <c r="BJ313" i="36"/>
  <c r="BI313" i="36"/>
  <c r="BG313" i="36"/>
  <c r="BE313" i="36"/>
  <c r="M53" i="36" s="1"/>
  <c r="BJ312" i="36"/>
  <c r="BI312" i="36"/>
  <c r="BE312" i="36"/>
  <c r="M52" i="36" s="1"/>
  <c r="BJ311" i="36"/>
  <c r="BI311" i="36"/>
  <c r="BE311" i="36"/>
  <c r="BJ310" i="36"/>
  <c r="BI310" i="36"/>
  <c r="BE310" i="36"/>
  <c r="M50" i="36" s="1"/>
  <c r="BJ309" i="36"/>
  <c r="BI309" i="36"/>
  <c r="BE309" i="36"/>
  <c r="M49" i="36" s="1"/>
  <c r="BJ308" i="36"/>
  <c r="BI308" i="36"/>
  <c r="BE308" i="36"/>
  <c r="M48" i="36" s="1"/>
  <c r="BJ307" i="36"/>
  <c r="BI307" i="36"/>
  <c r="BE307" i="36"/>
  <c r="M47" i="36" s="1"/>
  <c r="BJ306" i="36"/>
  <c r="BI306" i="36"/>
  <c r="BE306" i="36"/>
  <c r="M46" i="36" s="1"/>
  <c r="BJ305" i="36"/>
  <c r="BI305" i="36"/>
  <c r="BE305" i="36"/>
  <c r="M45" i="36" s="1"/>
  <c r="BJ304" i="36"/>
  <c r="BI304" i="36"/>
  <c r="BE304" i="36"/>
  <c r="M44" i="36" s="1"/>
  <c r="BJ303" i="36"/>
  <c r="BI303" i="36"/>
  <c r="BE303" i="36"/>
  <c r="M43" i="36" s="1"/>
  <c r="BJ302" i="36"/>
  <c r="BI302" i="36"/>
  <c r="BE302" i="36"/>
  <c r="M42" i="36" s="1"/>
  <c r="BJ301" i="36"/>
  <c r="BI301" i="36"/>
  <c r="BE301" i="36"/>
  <c r="M41" i="36" s="1"/>
  <c r="BJ300" i="36"/>
  <c r="BI300" i="36"/>
  <c r="BE300" i="36"/>
  <c r="M40" i="36" s="1"/>
  <c r="BJ299" i="36"/>
  <c r="BI299" i="36"/>
  <c r="BE299" i="36"/>
  <c r="M39" i="36" s="1"/>
  <c r="BJ298" i="36"/>
  <c r="BI298" i="36"/>
  <c r="BE298" i="36"/>
  <c r="M38" i="36" s="1"/>
  <c r="BJ297" i="36"/>
  <c r="BI297" i="36"/>
  <c r="BE297" i="36"/>
  <c r="M37" i="36" s="1"/>
  <c r="BJ296" i="36"/>
  <c r="BI296" i="36"/>
  <c r="BG296" i="36"/>
  <c r="BE296" i="36"/>
  <c r="M36" i="36" s="1"/>
  <c r="BJ295" i="36"/>
  <c r="BI295" i="36"/>
  <c r="BG295" i="36"/>
  <c r="BE295" i="36"/>
  <c r="M35" i="36" s="1"/>
  <c r="BJ294" i="36"/>
  <c r="BI294" i="36"/>
  <c r="BG294" i="36"/>
  <c r="BE294" i="36"/>
  <c r="M34" i="36" s="1"/>
  <c r="BJ293" i="36"/>
  <c r="BI293" i="36"/>
  <c r="BG293" i="36"/>
  <c r="BE293" i="36"/>
  <c r="M33" i="36" s="1"/>
  <c r="BJ292" i="36"/>
  <c r="BI292" i="36"/>
  <c r="BG292" i="36"/>
  <c r="BE292" i="36"/>
  <c r="M32" i="36" s="1"/>
  <c r="BJ291" i="36"/>
  <c r="BI291" i="36"/>
  <c r="BG291" i="36"/>
  <c r="BE291" i="36"/>
  <c r="M31" i="36" s="1"/>
  <c r="BJ290" i="36"/>
  <c r="BI290" i="36"/>
  <c r="BG290" i="36"/>
  <c r="BE290" i="36"/>
  <c r="M30" i="36" s="1"/>
  <c r="BD287" i="36"/>
  <c r="BC287" i="36"/>
  <c r="BB287" i="36"/>
  <c r="BA287" i="36"/>
  <c r="AZ287" i="36"/>
  <c r="AY287" i="36"/>
  <c r="AX287" i="36"/>
  <c r="AW287" i="36"/>
  <c r="AV287" i="36"/>
  <c r="AU287" i="36"/>
  <c r="AT287" i="36"/>
  <c r="AS287" i="36"/>
  <c r="AR287" i="36"/>
  <c r="AQ287" i="36"/>
  <c r="AP287" i="36"/>
  <c r="AO287" i="36"/>
  <c r="AN287" i="36"/>
  <c r="AM287" i="36"/>
  <c r="AL287" i="36"/>
  <c r="AK287" i="36"/>
  <c r="AJ287" i="36"/>
  <c r="AI287" i="36"/>
  <c r="AH287" i="36"/>
  <c r="AG287" i="36"/>
  <c r="AF287" i="36"/>
  <c r="AE287" i="36"/>
  <c r="AD287" i="36"/>
  <c r="AC287" i="36"/>
  <c r="AB287" i="36"/>
  <c r="AA287" i="36"/>
  <c r="Z287" i="36"/>
  <c r="BC283" i="36"/>
  <c r="BB283" i="36"/>
  <c r="BA283" i="36"/>
  <c r="AZ283" i="36"/>
  <c r="AY283" i="36"/>
  <c r="AX283" i="36"/>
  <c r="AW283" i="36"/>
  <c r="AV283" i="36"/>
  <c r="AU283" i="36"/>
  <c r="AT283" i="36"/>
  <c r="AS283" i="36"/>
  <c r="AR283" i="36"/>
  <c r="AQ283" i="36"/>
  <c r="AP283" i="36"/>
  <c r="AO283" i="36"/>
  <c r="AN283" i="36"/>
  <c r="AM283" i="36"/>
  <c r="AL283" i="36"/>
  <c r="AK283" i="36"/>
  <c r="AJ283" i="36"/>
  <c r="AI283" i="36"/>
  <c r="AH283" i="36"/>
  <c r="AG283" i="36"/>
  <c r="AF283" i="36"/>
  <c r="AE283" i="36"/>
  <c r="AD283" i="36"/>
  <c r="AC283" i="36"/>
  <c r="AB283" i="36"/>
  <c r="AA283" i="36"/>
  <c r="Z283" i="36"/>
  <c r="BJ282" i="36"/>
  <c r="BI282" i="36"/>
  <c r="BG282" i="36"/>
  <c r="BE282" i="36"/>
  <c r="L53" i="36" s="1"/>
  <c r="BJ281" i="36"/>
  <c r="BI281" i="36"/>
  <c r="BE281" i="36"/>
  <c r="L52" i="36" s="1"/>
  <c r="BJ280" i="36"/>
  <c r="BI280" i="36"/>
  <c r="BE280" i="36"/>
  <c r="L51" i="36" s="1"/>
  <c r="BJ279" i="36"/>
  <c r="BI279" i="36"/>
  <c r="BE279" i="36"/>
  <c r="L50" i="36" s="1"/>
  <c r="BJ278" i="36"/>
  <c r="BI278" i="36"/>
  <c r="BE278" i="36"/>
  <c r="L49" i="36" s="1"/>
  <c r="BJ277" i="36"/>
  <c r="BI277" i="36"/>
  <c r="BE277" i="36"/>
  <c r="L48" i="36" s="1"/>
  <c r="BJ276" i="36"/>
  <c r="BI276" i="36"/>
  <c r="BE276" i="36"/>
  <c r="L47" i="36" s="1"/>
  <c r="BJ275" i="36"/>
  <c r="BI275" i="36"/>
  <c r="BE275" i="36"/>
  <c r="L46" i="36" s="1"/>
  <c r="BJ274" i="36"/>
  <c r="BI274" i="36"/>
  <c r="BE274" i="36"/>
  <c r="L45" i="36" s="1"/>
  <c r="BJ273" i="36"/>
  <c r="BI273" i="36"/>
  <c r="BE273" i="36"/>
  <c r="L44" i="36" s="1"/>
  <c r="BJ272" i="36"/>
  <c r="BI272" i="36"/>
  <c r="BE272" i="36"/>
  <c r="L43" i="36" s="1"/>
  <c r="BJ271" i="36"/>
  <c r="BI271" i="36"/>
  <c r="BE271" i="36"/>
  <c r="L42" i="36" s="1"/>
  <c r="BJ270" i="36"/>
  <c r="BI270" i="36"/>
  <c r="BE270" i="36"/>
  <c r="L41" i="36" s="1"/>
  <c r="BJ269" i="36"/>
  <c r="BI269" i="36"/>
  <c r="BE269" i="36"/>
  <c r="L40" i="36" s="1"/>
  <c r="BJ268" i="36"/>
  <c r="BI268" i="36"/>
  <c r="BE268" i="36"/>
  <c r="L39" i="36" s="1"/>
  <c r="BJ267" i="36"/>
  <c r="BI267" i="36"/>
  <c r="BE267" i="36"/>
  <c r="L38" i="36" s="1"/>
  <c r="BJ266" i="36"/>
  <c r="BI266" i="36"/>
  <c r="BE266" i="36"/>
  <c r="L37" i="36" s="1"/>
  <c r="BJ265" i="36"/>
  <c r="BI265" i="36"/>
  <c r="BG265" i="36"/>
  <c r="BE265" i="36"/>
  <c r="L36" i="36" s="1"/>
  <c r="BJ264" i="36"/>
  <c r="BI264" i="36"/>
  <c r="BG264" i="36"/>
  <c r="BE264" i="36"/>
  <c r="L35" i="36" s="1"/>
  <c r="BJ263" i="36"/>
  <c r="BI263" i="36"/>
  <c r="BG263" i="36"/>
  <c r="BE263" i="36"/>
  <c r="L34" i="36" s="1"/>
  <c r="BJ262" i="36"/>
  <c r="BI262" i="36"/>
  <c r="BG262" i="36"/>
  <c r="BE262" i="36"/>
  <c r="L33" i="36" s="1"/>
  <c r="BJ261" i="36"/>
  <c r="BI261" i="36"/>
  <c r="BG261" i="36"/>
  <c r="BE261" i="36"/>
  <c r="L32" i="36" s="1"/>
  <c r="BJ260" i="36"/>
  <c r="BI260" i="36"/>
  <c r="BG260" i="36"/>
  <c r="BE260" i="36"/>
  <c r="L31" i="36" s="1"/>
  <c r="BJ259" i="36"/>
  <c r="BI259" i="36"/>
  <c r="BG259" i="36"/>
  <c r="BE259" i="36"/>
  <c r="L30" i="36" s="1"/>
  <c r="BC256" i="36"/>
  <c r="BB256" i="36"/>
  <c r="BA256" i="36"/>
  <c r="AZ256" i="36"/>
  <c r="AY256" i="36"/>
  <c r="AX256" i="36"/>
  <c r="AW256" i="36"/>
  <c r="AV256" i="36"/>
  <c r="AU256" i="36"/>
  <c r="AT256" i="36"/>
  <c r="AS256" i="36"/>
  <c r="AR256" i="36"/>
  <c r="AQ256" i="36"/>
  <c r="AP256" i="36"/>
  <c r="AO256" i="36"/>
  <c r="AN256" i="36"/>
  <c r="AM256" i="36"/>
  <c r="AL256" i="36"/>
  <c r="AK256" i="36"/>
  <c r="AJ256" i="36"/>
  <c r="AI256" i="36"/>
  <c r="AH256" i="36"/>
  <c r="AG256" i="36"/>
  <c r="AF256" i="36"/>
  <c r="AE256" i="36"/>
  <c r="AD256" i="36"/>
  <c r="AC256" i="36"/>
  <c r="AB256" i="36"/>
  <c r="AA256" i="36"/>
  <c r="Z256" i="36"/>
  <c r="BD252" i="36"/>
  <c r="BC252" i="36"/>
  <c r="BB252" i="36"/>
  <c r="BA252" i="36"/>
  <c r="AZ252" i="36"/>
  <c r="AY252" i="36"/>
  <c r="AX252" i="36"/>
  <c r="AW252" i="36"/>
  <c r="AV252" i="36"/>
  <c r="AU252" i="36"/>
  <c r="AT252" i="36"/>
  <c r="AS252" i="36"/>
  <c r="AR252" i="36"/>
  <c r="AQ252" i="36"/>
  <c r="AP252" i="36"/>
  <c r="AO252" i="36"/>
  <c r="AN252" i="36"/>
  <c r="AM252" i="36"/>
  <c r="AL252" i="36"/>
  <c r="AK252" i="36"/>
  <c r="AJ252" i="36"/>
  <c r="AI252" i="36"/>
  <c r="AH252" i="36"/>
  <c r="AG252" i="36"/>
  <c r="AF252" i="36"/>
  <c r="AE252" i="36"/>
  <c r="AD252" i="36"/>
  <c r="AC252" i="36"/>
  <c r="AB252" i="36"/>
  <c r="AA252" i="36"/>
  <c r="Z252" i="36"/>
  <c r="BJ251" i="36"/>
  <c r="BI251" i="36"/>
  <c r="BG251" i="36"/>
  <c r="BE251" i="36"/>
  <c r="K53" i="36" s="1"/>
  <c r="BJ250" i="36"/>
  <c r="BI250" i="36"/>
  <c r="BE250" i="36"/>
  <c r="K52" i="36" s="1"/>
  <c r="BJ249" i="36"/>
  <c r="BI249" i="36"/>
  <c r="BE249" i="36"/>
  <c r="K51" i="36" s="1"/>
  <c r="BJ248" i="36"/>
  <c r="BI248" i="36"/>
  <c r="BE248" i="36"/>
  <c r="K50" i="36" s="1"/>
  <c r="BJ247" i="36"/>
  <c r="BI247" i="36"/>
  <c r="BE247" i="36"/>
  <c r="K49" i="36" s="1"/>
  <c r="BJ246" i="36"/>
  <c r="BI246" i="36"/>
  <c r="BE246" i="36"/>
  <c r="K48" i="36" s="1"/>
  <c r="BJ245" i="36"/>
  <c r="BI245" i="36"/>
  <c r="BE245" i="36"/>
  <c r="K47" i="36" s="1"/>
  <c r="BJ244" i="36"/>
  <c r="BI244" i="36"/>
  <c r="BE244" i="36"/>
  <c r="K46" i="36" s="1"/>
  <c r="BJ243" i="36"/>
  <c r="BI243" i="36"/>
  <c r="BE243" i="36"/>
  <c r="K45" i="36" s="1"/>
  <c r="BJ242" i="36"/>
  <c r="BI242" i="36"/>
  <c r="BE242" i="36"/>
  <c r="K44" i="36" s="1"/>
  <c r="BJ241" i="36"/>
  <c r="BI241" i="36"/>
  <c r="BE241" i="36"/>
  <c r="K43" i="36" s="1"/>
  <c r="BJ240" i="36"/>
  <c r="BI240" i="36"/>
  <c r="BE240" i="36"/>
  <c r="K42" i="36" s="1"/>
  <c r="BJ239" i="36"/>
  <c r="BI239" i="36"/>
  <c r="BE239" i="36"/>
  <c r="K41" i="36" s="1"/>
  <c r="BJ238" i="36"/>
  <c r="BI238" i="36"/>
  <c r="BE238" i="36"/>
  <c r="K40" i="36" s="1"/>
  <c r="BJ237" i="36"/>
  <c r="BI237" i="36"/>
  <c r="BE237" i="36"/>
  <c r="K39" i="36" s="1"/>
  <c r="BJ236" i="36"/>
  <c r="BI236" i="36"/>
  <c r="BE236" i="36"/>
  <c r="K38" i="36" s="1"/>
  <c r="BJ235" i="36"/>
  <c r="BI235" i="36"/>
  <c r="BE235" i="36"/>
  <c r="K37" i="36" s="1"/>
  <c r="BJ234" i="36"/>
  <c r="BI234" i="36"/>
  <c r="BG234" i="36"/>
  <c r="BE234" i="36"/>
  <c r="K36" i="36" s="1"/>
  <c r="BJ233" i="36"/>
  <c r="BI233" i="36"/>
  <c r="BG233" i="36"/>
  <c r="BE233" i="36"/>
  <c r="K35" i="36" s="1"/>
  <c r="BJ232" i="36"/>
  <c r="BI232" i="36"/>
  <c r="BG232" i="36"/>
  <c r="BE232" i="36"/>
  <c r="K34" i="36" s="1"/>
  <c r="BJ231" i="36"/>
  <c r="BI231" i="36"/>
  <c r="BG231" i="36"/>
  <c r="BE231" i="36"/>
  <c r="K33" i="36" s="1"/>
  <c r="BJ230" i="36"/>
  <c r="BI230" i="36"/>
  <c r="BG230" i="36"/>
  <c r="BE230" i="36"/>
  <c r="K32" i="36" s="1"/>
  <c r="BJ229" i="36"/>
  <c r="BI229" i="36"/>
  <c r="BG229" i="36"/>
  <c r="BE229" i="36"/>
  <c r="K31" i="36" s="1"/>
  <c r="BJ228" i="36"/>
  <c r="BI228" i="36"/>
  <c r="BG228" i="36"/>
  <c r="BE228" i="36"/>
  <c r="K30" i="36" s="1"/>
  <c r="BD225" i="36"/>
  <c r="BC225" i="36"/>
  <c r="BB225" i="36"/>
  <c r="BA225" i="36"/>
  <c r="AZ225" i="36"/>
  <c r="AY225" i="36"/>
  <c r="AX225" i="36"/>
  <c r="AW225" i="36"/>
  <c r="AV225" i="36"/>
  <c r="AU225" i="36"/>
  <c r="AT225" i="36"/>
  <c r="AS225" i="36"/>
  <c r="AR225" i="36"/>
  <c r="AQ225" i="36"/>
  <c r="AP225" i="36"/>
  <c r="AO225" i="36"/>
  <c r="AN225" i="36"/>
  <c r="AM225" i="36"/>
  <c r="AL225" i="36"/>
  <c r="AK225" i="36"/>
  <c r="AJ225" i="36"/>
  <c r="AI225" i="36"/>
  <c r="AH225" i="36"/>
  <c r="AG225" i="36"/>
  <c r="AF225" i="36"/>
  <c r="AE225" i="36"/>
  <c r="AD225" i="36"/>
  <c r="AC225" i="36"/>
  <c r="AB225" i="36"/>
  <c r="AA225" i="36"/>
  <c r="Z225" i="36"/>
  <c r="BD221" i="36"/>
  <c r="BC221" i="36"/>
  <c r="BB221" i="36"/>
  <c r="BA221" i="36"/>
  <c r="AZ221" i="36"/>
  <c r="AY221" i="36"/>
  <c r="AX221" i="36"/>
  <c r="AW221" i="36"/>
  <c r="AV221" i="36"/>
  <c r="AU221" i="36"/>
  <c r="AT221" i="36"/>
  <c r="AS221" i="36"/>
  <c r="AR221" i="36"/>
  <c r="AQ221" i="36"/>
  <c r="AP221" i="36"/>
  <c r="AO221" i="36"/>
  <c r="AN221" i="36"/>
  <c r="AM221" i="36"/>
  <c r="AL221" i="36"/>
  <c r="AK221" i="36"/>
  <c r="AJ221" i="36"/>
  <c r="AI221" i="36"/>
  <c r="AH221" i="36"/>
  <c r="AG221" i="36"/>
  <c r="AF221" i="36"/>
  <c r="AE221" i="36"/>
  <c r="AD221" i="36"/>
  <c r="AC221" i="36"/>
  <c r="AB221" i="36"/>
  <c r="AA221" i="36"/>
  <c r="Z221" i="36"/>
  <c r="BJ220" i="36"/>
  <c r="BI220" i="36"/>
  <c r="BG220" i="36"/>
  <c r="BE220" i="36"/>
  <c r="J53" i="36" s="1"/>
  <c r="BJ219" i="36"/>
  <c r="BI219" i="36"/>
  <c r="BE219" i="36"/>
  <c r="J52" i="36" s="1"/>
  <c r="BJ218" i="36"/>
  <c r="BI218" i="36"/>
  <c r="BE218" i="36"/>
  <c r="J51" i="36" s="1"/>
  <c r="BJ217" i="36"/>
  <c r="BI217" i="36"/>
  <c r="BE217" i="36"/>
  <c r="J50" i="36" s="1"/>
  <c r="BJ216" i="36"/>
  <c r="BI216" i="36"/>
  <c r="BE216" i="36"/>
  <c r="J49" i="36" s="1"/>
  <c r="BJ215" i="36"/>
  <c r="BI215" i="36"/>
  <c r="BE215" i="36"/>
  <c r="J48" i="36" s="1"/>
  <c r="BJ214" i="36"/>
  <c r="BI214" i="36"/>
  <c r="BE214" i="36"/>
  <c r="J47" i="36" s="1"/>
  <c r="BJ213" i="36"/>
  <c r="BI213" i="36"/>
  <c r="BE213" i="36"/>
  <c r="J46" i="36" s="1"/>
  <c r="BJ212" i="36"/>
  <c r="BI212" i="36"/>
  <c r="BE212" i="36"/>
  <c r="J45" i="36" s="1"/>
  <c r="BJ211" i="36"/>
  <c r="BI211" i="36"/>
  <c r="BE211" i="36"/>
  <c r="J44" i="36" s="1"/>
  <c r="BJ210" i="36"/>
  <c r="BI210" i="36"/>
  <c r="BE210" i="36"/>
  <c r="J43" i="36" s="1"/>
  <c r="BJ209" i="36"/>
  <c r="BI209" i="36"/>
  <c r="BE209" i="36"/>
  <c r="J42" i="36" s="1"/>
  <c r="BJ208" i="36"/>
  <c r="BI208" i="36"/>
  <c r="BE208" i="36"/>
  <c r="J41" i="36" s="1"/>
  <c r="BJ207" i="36"/>
  <c r="BI207" i="36"/>
  <c r="BE207" i="36"/>
  <c r="J40" i="36" s="1"/>
  <c r="BJ206" i="36"/>
  <c r="BI206" i="36"/>
  <c r="BE206" i="36"/>
  <c r="J39" i="36" s="1"/>
  <c r="BJ205" i="36"/>
  <c r="BI205" i="36"/>
  <c r="BE205" i="36"/>
  <c r="J38" i="36" s="1"/>
  <c r="BJ204" i="36"/>
  <c r="BI204" i="36"/>
  <c r="BE204" i="36"/>
  <c r="J37" i="36" s="1"/>
  <c r="BJ203" i="36"/>
  <c r="BI203" i="36"/>
  <c r="BG203" i="36"/>
  <c r="BE203" i="36"/>
  <c r="J36" i="36" s="1"/>
  <c r="BJ202" i="36"/>
  <c r="BI202" i="36"/>
  <c r="BG202" i="36"/>
  <c r="BE202" i="36"/>
  <c r="J35" i="36" s="1"/>
  <c r="BJ201" i="36"/>
  <c r="BI201" i="36"/>
  <c r="BG201" i="36"/>
  <c r="BE201" i="36"/>
  <c r="J34" i="36" s="1"/>
  <c r="BJ200" i="36"/>
  <c r="BI200" i="36"/>
  <c r="BG200" i="36"/>
  <c r="BE200" i="36"/>
  <c r="J33" i="36" s="1"/>
  <c r="BJ199" i="36"/>
  <c r="BI199" i="36"/>
  <c r="BG199" i="36"/>
  <c r="BE199" i="36"/>
  <c r="J32" i="36" s="1"/>
  <c r="BJ198" i="36"/>
  <c r="BI198" i="36"/>
  <c r="BG198" i="36"/>
  <c r="BE198" i="36"/>
  <c r="J31" i="36" s="1"/>
  <c r="BJ197" i="36"/>
  <c r="BI197" i="36"/>
  <c r="BG197" i="36"/>
  <c r="BE197" i="36"/>
  <c r="J30" i="36" s="1"/>
  <c r="BD194" i="36"/>
  <c r="BC194" i="36"/>
  <c r="BB194" i="36"/>
  <c r="BA194" i="36"/>
  <c r="AZ194" i="36"/>
  <c r="AY194" i="36"/>
  <c r="AX194" i="36"/>
  <c r="AW194" i="36"/>
  <c r="AV194" i="36"/>
  <c r="AU194" i="36"/>
  <c r="AT194" i="36"/>
  <c r="AS194" i="36"/>
  <c r="AR194" i="36"/>
  <c r="AQ194" i="36"/>
  <c r="AP194" i="36"/>
  <c r="AO194" i="36"/>
  <c r="AN194" i="36"/>
  <c r="AM194" i="36"/>
  <c r="AL194" i="36"/>
  <c r="AK194" i="36"/>
  <c r="AJ194" i="36"/>
  <c r="AI194" i="36"/>
  <c r="AH194" i="36"/>
  <c r="AG194" i="36"/>
  <c r="AF194" i="36"/>
  <c r="AE194" i="36"/>
  <c r="AD194" i="36"/>
  <c r="AC194" i="36"/>
  <c r="AB194" i="36"/>
  <c r="AA194" i="36"/>
  <c r="Z194" i="36"/>
  <c r="BC190" i="36"/>
  <c r="BB190" i="36"/>
  <c r="BA190" i="36"/>
  <c r="AZ190" i="36"/>
  <c r="AY190" i="36"/>
  <c r="AX190" i="36"/>
  <c r="AW190" i="36"/>
  <c r="AV190" i="36"/>
  <c r="AU190" i="36"/>
  <c r="AT190" i="36"/>
  <c r="AS190" i="36"/>
  <c r="AR190" i="36"/>
  <c r="AQ190" i="36"/>
  <c r="AP190" i="36"/>
  <c r="AO190" i="36"/>
  <c r="AN190" i="36"/>
  <c r="AM190" i="36"/>
  <c r="AL190" i="36"/>
  <c r="AK190" i="36"/>
  <c r="AJ190" i="36"/>
  <c r="AI190" i="36"/>
  <c r="AH190" i="36"/>
  <c r="AG190" i="36"/>
  <c r="AF190" i="36"/>
  <c r="AE190" i="36"/>
  <c r="AD190" i="36"/>
  <c r="AC190" i="36"/>
  <c r="AB190" i="36"/>
  <c r="AA190" i="36"/>
  <c r="Z190" i="36"/>
  <c r="BJ189" i="36"/>
  <c r="BI189" i="36"/>
  <c r="BG189" i="36"/>
  <c r="BE189" i="36"/>
  <c r="I53" i="36" s="1"/>
  <c r="BJ188" i="36"/>
  <c r="BI188" i="36"/>
  <c r="BE188" i="36"/>
  <c r="I52" i="36" s="1"/>
  <c r="BJ187" i="36"/>
  <c r="BI187" i="36"/>
  <c r="BE187" i="36"/>
  <c r="I51" i="36" s="1"/>
  <c r="BJ186" i="36"/>
  <c r="BI186" i="36"/>
  <c r="BE186" i="36"/>
  <c r="I50" i="36" s="1"/>
  <c r="BJ185" i="36"/>
  <c r="BI185" i="36"/>
  <c r="BE185" i="36"/>
  <c r="I49" i="36" s="1"/>
  <c r="BJ184" i="36"/>
  <c r="BI184" i="36"/>
  <c r="BE184" i="36"/>
  <c r="I48" i="36" s="1"/>
  <c r="BJ183" i="36"/>
  <c r="BI183" i="36"/>
  <c r="BE183" i="36"/>
  <c r="I47" i="36" s="1"/>
  <c r="BJ182" i="36"/>
  <c r="BI182" i="36"/>
  <c r="BE182" i="36"/>
  <c r="I46" i="36" s="1"/>
  <c r="BJ181" i="36"/>
  <c r="BI181" i="36"/>
  <c r="BE181" i="36"/>
  <c r="I45" i="36" s="1"/>
  <c r="BJ180" i="36"/>
  <c r="BI180" i="36"/>
  <c r="BE180" i="36"/>
  <c r="I44" i="36" s="1"/>
  <c r="BJ179" i="36"/>
  <c r="BI179" i="36"/>
  <c r="BE179" i="36"/>
  <c r="I43" i="36" s="1"/>
  <c r="BJ178" i="36"/>
  <c r="BI178" i="36"/>
  <c r="BE178" i="36"/>
  <c r="I42" i="36" s="1"/>
  <c r="BJ177" i="36"/>
  <c r="BI177" i="36"/>
  <c r="BE177" i="36"/>
  <c r="I41" i="36" s="1"/>
  <c r="BJ176" i="36"/>
  <c r="BI176" i="36"/>
  <c r="BE176" i="36"/>
  <c r="I40" i="36" s="1"/>
  <c r="BJ175" i="36"/>
  <c r="BI175" i="36"/>
  <c r="BE175" i="36"/>
  <c r="I39" i="36" s="1"/>
  <c r="BJ174" i="36"/>
  <c r="BI174" i="36"/>
  <c r="BE174" i="36"/>
  <c r="I38" i="36" s="1"/>
  <c r="BJ173" i="36"/>
  <c r="BI173" i="36"/>
  <c r="BE173" i="36"/>
  <c r="I37" i="36" s="1"/>
  <c r="BJ172" i="36"/>
  <c r="BI172" i="36"/>
  <c r="BG172" i="36"/>
  <c r="BE172" i="36"/>
  <c r="I36" i="36" s="1"/>
  <c r="BJ171" i="36"/>
  <c r="BI171" i="36"/>
  <c r="BG171" i="36"/>
  <c r="BE171" i="36"/>
  <c r="I35" i="36" s="1"/>
  <c r="BJ170" i="36"/>
  <c r="BI170" i="36"/>
  <c r="BG170" i="36"/>
  <c r="BE170" i="36"/>
  <c r="I34" i="36" s="1"/>
  <c r="BJ169" i="36"/>
  <c r="BI169" i="36"/>
  <c r="BG169" i="36"/>
  <c r="BE169" i="36"/>
  <c r="I33" i="36" s="1"/>
  <c r="BJ168" i="36"/>
  <c r="BI168" i="36"/>
  <c r="BG168" i="36"/>
  <c r="BE168" i="36"/>
  <c r="I32" i="36" s="1"/>
  <c r="BJ167" i="36"/>
  <c r="BI167" i="36"/>
  <c r="BG167" i="36"/>
  <c r="BE167" i="36"/>
  <c r="I31" i="36" s="1"/>
  <c r="BJ166" i="36"/>
  <c r="BI166" i="36"/>
  <c r="BG166" i="36"/>
  <c r="BE166" i="36"/>
  <c r="I30" i="36" s="1"/>
  <c r="BC163" i="36"/>
  <c r="BB163" i="36"/>
  <c r="BA163" i="36"/>
  <c r="AZ163" i="36"/>
  <c r="AY163" i="36"/>
  <c r="AX163" i="36"/>
  <c r="AW163" i="36"/>
  <c r="AV163" i="36"/>
  <c r="AU163" i="36"/>
  <c r="AT163" i="36"/>
  <c r="AS163" i="36"/>
  <c r="AR163" i="36"/>
  <c r="AQ163" i="36"/>
  <c r="AP163" i="36"/>
  <c r="AO163" i="36"/>
  <c r="AN163" i="36"/>
  <c r="AM163" i="36"/>
  <c r="AL163" i="36"/>
  <c r="AK163" i="36"/>
  <c r="AJ163" i="36"/>
  <c r="AI163" i="36"/>
  <c r="AH163" i="36"/>
  <c r="AG163" i="36"/>
  <c r="AF163" i="36"/>
  <c r="AE163" i="36"/>
  <c r="AD163" i="36"/>
  <c r="AC163" i="36"/>
  <c r="AB163" i="36"/>
  <c r="AA163" i="36"/>
  <c r="Z163" i="36"/>
  <c r="BD159" i="36"/>
  <c r="BC159" i="36"/>
  <c r="BB159" i="36"/>
  <c r="BA159" i="36"/>
  <c r="AZ159" i="36"/>
  <c r="AY159" i="36"/>
  <c r="AX159" i="36"/>
  <c r="AW159" i="36"/>
  <c r="AV159" i="36"/>
  <c r="AU159" i="36"/>
  <c r="AT159" i="36"/>
  <c r="AS159" i="36"/>
  <c r="AR159" i="36"/>
  <c r="AQ159" i="36"/>
  <c r="AP159" i="36"/>
  <c r="AO159" i="36"/>
  <c r="AN159" i="36"/>
  <c r="AM159" i="36"/>
  <c r="AL159" i="36"/>
  <c r="AK159" i="36"/>
  <c r="AJ159" i="36"/>
  <c r="AI159" i="36"/>
  <c r="AH159" i="36"/>
  <c r="AG159" i="36"/>
  <c r="AF159" i="36"/>
  <c r="AE159" i="36"/>
  <c r="AD159" i="36"/>
  <c r="AC159" i="36"/>
  <c r="AB159" i="36"/>
  <c r="AA159" i="36"/>
  <c r="Z159" i="36"/>
  <c r="BJ158" i="36"/>
  <c r="BI158" i="36"/>
  <c r="BG158" i="36"/>
  <c r="BE158" i="36"/>
  <c r="H53" i="36" s="1"/>
  <c r="BJ157" i="36"/>
  <c r="BI157" i="36"/>
  <c r="BE157" i="36"/>
  <c r="H52" i="36" s="1"/>
  <c r="BJ156" i="36"/>
  <c r="BI156" i="36"/>
  <c r="BE156" i="36"/>
  <c r="H51" i="36" s="1"/>
  <c r="BJ155" i="36"/>
  <c r="BI155" i="36"/>
  <c r="BE155" i="36"/>
  <c r="H50" i="36" s="1"/>
  <c r="BJ154" i="36"/>
  <c r="BI154" i="36"/>
  <c r="BE154" i="36"/>
  <c r="H49" i="36" s="1"/>
  <c r="BJ153" i="36"/>
  <c r="BI153" i="36"/>
  <c r="BE153" i="36"/>
  <c r="H48" i="36" s="1"/>
  <c r="BJ152" i="36"/>
  <c r="BI152" i="36"/>
  <c r="BE152" i="36"/>
  <c r="H47" i="36" s="1"/>
  <c r="BJ151" i="36"/>
  <c r="BI151" i="36"/>
  <c r="BE151" i="36"/>
  <c r="H46" i="36" s="1"/>
  <c r="BJ150" i="36"/>
  <c r="BI150" i="36"/>
  <c r="BE150" i="36"/>
  <c r="H45" i="36" s="1"/>
  <c r="BJ149" i="36"/>
  <c r="BI149" i="36"/>
  <c r="BE149" i="36"/>
  <c r="H44" i="36" s="1"/>
  <c r="BJ148" i="36"/>
  <c r="BI148" i="36"/>
  <c r="BE148" i="36"/>
  <c r="H43" i="36" s="1"/>
  <c r="BJ147" i="36"/>
  <c r="BI147" i="36"/>
  <c r="BE147" i="36"/>
  <c r="H42" i="36" s="1"/>
  <c r="BJ146" i="36"/>
  <c r="BI146" i="36"/>
  <c r="BE146" i="36"/>
  <c r="H41" i="36" s="1"/>
  <c r="BJ145" i="36"/>
  <c r="BI145" i="36"/>
  <c r="BE145" i="36"/>
  <c r="H40" i="36" s="1"/>
  <c r="C69" i="36"/>
  <c r="C70" i="36" s="1"/>
  <c r="C71" i="36" s="1"/>
  <c r="C72" i="36" s="1"/>
  <c r="C73" i="36" s="1"/>
  <c r="C74" i="36" s="1"/>
  <c r="C75" i="36" s="1"/>
  <c r="C76" i="36" s="1"/>
  <c r="C77" i="36" s="1"/>
  <c r="C78" i="36" s="1"/>
  <c r="C79" i="36" s="1"/>
  <c r="C80" i="36" s="1"/>
  <c r="C81" i="36" s="1"/>
  <c r="C82" i="36" s="1"/>
  <c r="C83" i="36" s="1"/>
  <c r="C84" i="36" s="1"/>
  <c r="C85" i="36" s="1"/>
  <c r="C86" i="36" s="1"/>
  <c r="C87" i="36" s="1"/>
  <c r="C88" i="36" s="1"/>
  <c r="C89" i="36" s="1"/>
  <c r="C90" i="36" s="1"/>
  <c r="C91" i="36" s="1"/>
  <c r="C92" i="36" s="1"/>
  <c r="C93" i="36" s="1"/>
  <c r="C94" i="36" s="1"/>
  <c r="C95" i="36" s="1"/>
  <c r="C96" i="36" s="1"/>
  <c r="C97" i="36" s="1"/>
  <c r="C98" i="36" s="1"/>
  <c r="BJ144" i="36"/>
  <c r="BI144" i="36"/>
  <c r="BE144" i="36"/>
  <c r="H39" i="36" s="1"/>
  <c r="BJ143" i="36"/>
  <c r="BI143" i="36"/>
  <c r="BE143" i="36"/>
  <c r="H38" i="36" s="1"/>
  <c r="BJ142" i="36"/>
  <c r="BI142" i="36"/>
  <c r="BE142" i="36"/>
  <c r="H37" i="36" s="1"/>
  <c r="BJ141" i="36"/>
  <c r="BI141" i="36"/>
  <c r="BG141" i="36"/>
  <c r="BE141" i="36"/>
  <c r="H36" i="36" s="1"/>
  <c r="BJ140" i="36"/>
  <c r="BI140" i="36"/>
  <c r="BG140" i="36"/>
  <c r="BE140" i="36"/>
  <c r="H35" i="36" s="1"/>
  <c r="BJ139" i="36"/>
  <c r="BI139" i="36"/>
  <c r="BG139" i="36"/>
  <c r="BE139" i="36"/>
  <c r="H34" i="36" s="1"/>
  <c r="E63" i="36"/>
  <c r="BJ138" i="36"/>
  <c r="BI138" i="36"/>
  <c r="BG138" i="36"/>
  <c r="BE138" i="36"/>
  <c r="H33" i="36" s="1"/>
  <c r="BJ137" i="36"/>
  <c r="BI137" i="36"/>
  <c r="BG137" i="36"/>
  <c r="BE137" i="36"/>
  <c r="H32" i="36" s="1"/>
  <c r="BJ136" i="36"/>
  <c r="BI136" i="36"/>
  <c r="BG136" i="36"/>
  <c r="BE136" i="36"/>
  <c r="H31" i="36" s="1"/>
  <c r="B60" i="36"/>
  <c r="BJ135" i="36"/>
  <c r="BI135" i="36"/>
  <c r="BG135" i="36"/>
  <c r="BE135" i="36"/>
  <c r="H30" i="36" s="1"/>
  <c r="BD132" i="36"/>
  <c r="BC132" i="36"/>
  <c r="BB132" i="36"/>
  <c r="BA132" i="36"/>
  <c r="AZ132" i="36"/>
  <c r="AY132" i="36"/>
  <c r="AX132" i="36"/>
  <c r="AW132" i="36"/>
  <c r="AV132" i="36"/>
  <c r="AU132" i="36"/>
  <c r="AT132" i="36"/>
  <c r="AS132" i="36"/>
  <c r="AR132" i="36"/>
  <c r="AQ132" i="36"/>
  <c r="AP132" i="36"/>
  <c r="AO132" i="36"/>
  <c r="AN132" i="36"/>
  <c r="AM132" i="36"/>
  <c r="AL132" i="36"/>
  <c r="AK132" i="36"/>
  <c r="AJ132" i="36"/>
  <c r="AI132" i="36"/>
  <c r="AH132" i="36"/>
  <c r="AG132" i="36"/>
  <c r="AF132" i="36"/>
  <c r="AE132" i="36"/>
  <c r="AD132" i="36"/>
  <c r="AC132" i="36"/>
  <c r="AB132" i="36"/>
  <c r="AA132" i="36"/>
  <c r="Z132" i="36"/>
  <c r="BC128" i="36"/>
  <c r="BB128" i="36"/>
  <c r="BA128" i="36"/>
  <c r="AZ128" i="36"/>
  <c r="AY128" i="36"/>
  <c r="AX128" i="36"/>
  <c r="AW128" i="36"/>
  <c r="AV128" i="36"/>
  <c r="AU128" i="36"/>
  <c r="AT128" i="36"/>
  <c r="AS128" i="36"/>
  <c r="AR128" i="36"/>
  <c r="AQ128" i="36"/>
  <c r="AP128" i="36"/>
  <c r="AO128" i="36"/>
  <c r="AN128" i="36"/>
  <c r="AM128" i="36"/>
  <c r="AL128" i="36"/>
  <c r="AK128" i="36"/>
  <c r="AJ128" i="36"/>
  <c r="AI128" i="36"/>
  <c r="AH128" i="36"/>
  <c r="AG128" i="36"/>
  <c r="AF128" i="36"/>
  <c r="AE128" i="36"/>
  <c r="AD128" i="36"/>
  <c r="AC128" i="36"/>
  <c r="AB128" i="36"/>
  <c r="AA128" i="36"/>
  <c r="Z128" i="36"/>
  <c r="BJ127" i="36"/>
  <c r="BI127" i="36"/>
  <c r="BG127" i="36"/>
  <c r="BE127" i="36"/>
  <c r="G53" i="36" s="1"/>
  <c r="BJ126" i="36"/>
  <c r="BI126" i="36"/>
  <c r="BE126" i="36"/>
  <c r="G52" i="36" s="1"/>
  <c r="BJ125" i="36"/>
  <c r="BI125" i="36"/>
  <c r="BE125" i="36"/>
  <c r="G51" i="36" s="1"/>
  <c r="BJ124" i="36"/>
  <c r="BI124" i="36"/>
  <c r="BE124" i="36"/>
  <c r="G50" i="36" s="1"/>
  <c r="BJ123" i="36"/>
  <c r="BI123" i="36"/>
  <c r="BE123" i="36"/>
  <c r="G49" i="36" s="1"/>
  <c r="BJ122" i="36"/>
  <c r="BI122" i="36"/>
  <c r="BE122" i="36"/>
  <c r="G48" i="36" s="1"/>
  <c r="BJ121" i="36"/>
  <c r="BI121" i="36"/>
  <c r="BE121" i="36"/>
  <c r="G47" i="36" s="1"/>
  <c r="BJ120" i="36"/>
  <c r="BI120" i="36"/>
  <c r="BE120" i="36"/>
  <c r="G46" i="36" s="1"/>
  <c r="BJ119" i="36"/>
  <c r="BI119" i="36"/>
  <c r="BE119" i="36"/>
  <c r="G45" i="36" s="1"/>
  <c r="BJ118" i="36"/>
  <c r="BI118" i="36"/>
  <c r="BE118" i="36"/>
  <c r="G44" i="36" s="1"/>
  <c r="BJ117" i="36"/>
  <c r="BI117" i="36"/>
  <c r="BE117" i="36"/>
  <c r="G43" i="36" s="1"/>
  <c r="BJ116" i="36"/>
  <c r="BI116" i="36"/>
  <c r="BE116" i="36"/>
  <c r="G42" i="36" s="1"/>
  <c r="BJ115" i="36"/>
  <c r="BI115" i="36"/>
  <c r="BE115" i="36"/>
  <c r="G41" i="36" s="1"/>
  <c r="BJ114" i="36"/>
  <c r="BI114" i="36"/>
  <c r="BE114" i="36"/>
  <c r="G40" i="36" s="1"/>
  <c r="BJ113" i="36"/>
  <c r="BI113" i="36"/>
  <c r="BE113" i="36"/>
  <c r="G39" i="36" s="1"/>
  <c r="BJ112" i="36"/>
  <c r="BI112" i="36"/>
  <c r="BE112" i="36"/>
  <c r="G38" i="36" s="1"/>
  <c r="BJ111" i="36"/>
  <c r="BI111" i="36"/>
  <c r="BE111" i="36"/>
  <c r="G37" i="36" s="1"/>
  <c r="BJ110" i="36"/>
  <c r="BI110" i="36"/>
  <c r="BG110" i="36"/>
  <c r="BE110" i="36"/>
  <c r="G36" i="36" s="1"/>
  <c r="BJ109" i="36"/>
  <c r="BI109" i="36"/>
  <c r="BG109" i="36"/>
  <c r="BE109" i="36"/>
  <c r="G35" i="36" s="1"/>
  <c r="BJ108" i="36"/>
  <c r="BI108" i="36"/>
  <c r="BG108" i="36"/>
  <c r="BE108" i="36"/>
  <c r="G34" i="36" s="1"/>
  <c r="BJ107" i="36"/>
  <c r="BI107" i="36"/>
  <c r="BG107" i="36"/>
  <c r="BE107" i="36"/>
  <c r="G33" i="36" s="1"/>
  <c r="BJ106" i="36"/>
  <c r="BI106" i="36"/>
  <c r="BG106" i="36"/>
  <c r="BE106" i="36"/>
  <c r="G32" i="36" s="1"/>
  <c r="BJ105" i="36"/>
  <c r="BI105" i="36"/>
  <c r="BG105" i="36"/>
  <c r="BE105" i="36"/>
  <c r="G31" i="36" s="1"/>
  <c r="BJ104" i="36"/>
  <c r="BI104" i="36"/>
  <c r="BG104" i="36"/>
  <c r="BE104" i="36"/>
  <c r="G30" i="36" s="1"/>
  <c r="BC101" i="36"/>
  <c r="BB101" i="36"/>
  <c r="BA101" i="36"/>
  <c r="AZ101" i="36"/>
  <c r="AY101" i="36"/>
  <c r="AX101" i="36"/>
  <c r="AW101" i="36"/>
  <c r="AV101" i="36"/>
  <c r="AU101" i="36"/>
  <c r="AT101" i="36"/>
  <c r="AS101" i="36"/>
  <c r="AR101" i="36"/>
  <c r="AQ101" i="36"/>
  <c r="AP101" i="36"/>
  <c r="AO101" i="36"/>
  <c r="AN101" i="36"/>
  <c r="AM101" i="36"/>
  <c r="AL101" i="36"/>
  <c r="AK101" i="36"/>
  <c r="AJ101" i="36"/>
  <c r="AI101" i="36"/>
  <c r="AH101" i="36"/>
  <c r="AG101" i="36"/>
  <c r="AF101" i="36"/>
  <c r="AE101" i="36"/>
  <c r="AD101" i="36"/>
  <c r="AC101" i="36"/>
  <c r="AB101" i="36"/>
  <c r="AA101" i="36"/>
  <c r="Z101" i="36"/>
  <c r="BD97" i="36"/>
  <c r="BC97" i="36"/>
  <c r="BB97" i="36"/>
  <c r="BA97" i="36"/>
  <c r="AZ97" i="36"/>
  <c r="AY97" i="36"/>
  <c r="AX97" i="36"/>
  <c r="AW97" i="36"/>
  <c r="AV97" i="36"/>
  <c r="AU97" i="36"/>
  <c r="AT97" i="36"/>
  <c r="AS97" i="36"/>
  <c r="AR97" i="36"/>
  <c r="AQ97" i="36"/>
  <c r="AP97" i="36"/>
  <c r="AO97" i="36"/>
  <c r="AN97" i="36"/>
  <c r="AM97" i="36"/>
  <c r="AL97" i="36"/>
  <c r="AK97" i="36"/>
  <c r="AJ97" i="36"/>
  <c r="AI97" i="36"/>
  <c r="AH97" i="36"/>
  <c r="AG97" i="36"/>
  <c r="AF97" i="36"/>
  <c r="AE97" i="36"/>
  <c r="AD97" i="36"/>
  <c r="AC97" i="36"/>
  <c r="AB97" i="36"/>
  <c r="AA97" i="36"/>
  <c r="Z97" i="36"/>
  <c r="BJ96" i="36"/>
  <c r="BI96" i="36"/>
  <c r="BG96" i="36"/>
  <c r="BE96" i="36"/>
  <c r="F53" i="36" s="1"/>
  <c r="BJ95" i="36"/>
  <c r="BI95" i="36"/>
  <c r="BE95" i="36"/>
  <c r="F52" i="36" s="1"/>
  <c r="BJ94" i="36"/>
  <c r="BI94" i="36"/>
  <c r="BE94" i="36"/>
  <c r="F51" i="36" s="1"/>
  <c r="BJ93" i="36"/>
  <c r="BI93" i="36"/>
  <c r="BE93" i="36"/>
  <c r="F50" i="36" s="1"/>
  <c r="BJ92" i="36"/>
  <c r="BI92" i="36"/>
  <c r="BE92" i="36"/>
  <c r="F49" i="36" s="1"/>
  <c r="BJ91" i="36"/>
  <c r="BI91" i="36"/>
  <c r="BE91" i="36"/>
  <c r="F48" i="36" s="1"/>
  <c r="BJ90" i="36"/>
  <c r="BI90" i="36"/>
  <c r="BE90" i="36"/>
  <c r="F47" i="36" s="1"/>
  <c r="BJ89" i="36"/>
  <c r="BI89" i="36"/>
  <c r="BE89" i="36"/>
  <c r="F46" i="36" s="1"/>
  <c r="BJ88" i="36"/>
  <c r="BI88" i="36"/>
  <c r="BE88" i="36"/>
  <c r="F45" i="36" s="1"/>
  <c r="BJ87" i="36"/>
  <c r="BI87" i="36"/>
  <c r="BE87" i="36"/>
  <c r="F44" i="36" s="1"/>
  <c r="BJ86" i="36"/>
  <c r="BI86" i="36"/>
  <c r="BE86" i="36"/>
  <c r="F43" i="36" s="1"/>
  <c r="BJ85" i="36"/>
  <c r="BI85" i="36"/>
  <c r="BE85" i="36"/>
  <c r="F42" i="36" s="1"/>
  <c r="BJ84" i="36"/>
  <c r="BI84" i="36"/>
  <c r="BE84" i="36"/>
  <c r="F41" i="36" s="1"/>
  <c r="BJ83" i="36"/>
  <c r="BI83" i="36"/>
  <c r="BE83" i="36"/>
  <c r="F40" i="36" s="1"/>
  <c r="BJ82" i="36"/>
  <c r="BI82" i="36"/>
  <c r="BE82" i="36"/>
  <c r="F39" i="36" s="1"/>
  <c r="BJ81" i="36"/>
  <c r="BI81" i="36"/>
  <c r="BE81" i="36"/>
  <c r="F38" i="36" s="1"/>
  <c r="BJ80" i="36"/>
  <c r="BI80" i="36"/>
  <c r="BE80" i="36"/>
  <c r="F37" i="36" s="1"/>
  <c r="BJ79" i="36"/>
  <c r="BI79" i="36"/>
  <c r="BG79" i="36"/>
  <c r="BE79" i="36"/>
  <c r="F36" i="36" s="1"/>
  <c r="BJ78" i="36"/>
  <c r="BI78" i="36"/>
  <c r="BG78" i="36"/>
  <c r="BE78" i="36"/>
  <c r="F35" i="36" s="1"/>
  <c r="BJ77" i="36"/>
  <c r="BI77" i="36"/>
  <c r="BG77" i="36"/>
  <c r="BE77" i="36"/>
  <c r="F34" i="36" s="1"/>
  <c r="BJ76" i="36"/>
  <c r="BI76" i="36"/>
  <c r="BG76" i="36"/>
  <c r="BE76" i="36"/>
  <c r="F33" i="36" s="1"/>
  <c r="BJ75" i="36"/>
  <c r="BI75" i="36"/>
  <c r="BG75" i="36"/>
  <c r="BE75" i="36"/>
  <c r="F32" i="36" s="1"/>
  <c r="BJ74" i="36"/>
  <c r="BI74" i="36"/>
  <c r="BG74" i="36"/>
  <c r="BE74" i="36"/>
  <c r="F31" i="36" s="1"/>
  <c r="BJ73" i="36"/>
  <c r="BI73" i="36"/>
  <c r="BG73" i="36"/>
  <c r="BE73" i="36"/>
  <c r="F30" i="36" s="1"/>
  <c r="BD70" i="36"/>
  <c r="BC70" i="36"/>
  <c r="BB70" i="36"/>
  <c r="BA70" i="36"/>
  <c r="AZ70" i="36"/>
  <c r="AY70" i="36"/>
  <c r="AX70" i="36"/>
  <c r="AW70" i="36"/>
  <c r="AV70" i="36"/>
  <c r="AU70" i="36"/>
  <c r="AT70" i="36"/>
  <c r="AS70" i="36"/>
  <c r="AR70" i="36"/>
  <c r="AQ70" i="36"/>
  <c r="AP70" i="36"/>
  <c r="AO70" i="36"/>
  <c r="AN70" i="36"/>
  <c r="AM70" i="36"/>
  <c r="AL70" i="36"/>
  <c r="AK70" i="36"/>
  <c r="AJ70" i="36"/>
  <c r="AI70" i="36"/>
  <c r="AH70" i="36"/>
  <c r="AG70" i="36"/>
  <c r="AF70" i="36"/>
  <c r="AE70" i="36"/>
  <c r="AD70" i="36"/>
  <c r="AC70" i="36"/>
  <c r="AB70" i="36"/>
  <c r="AA70" i="36"/>
  <c r="Z70" i="36"/>
  <c r="M51" i="36"/>
  <c r="BA66" i="36"/>
  <c r="AZ66" i="36"/>
  <c r="AY66" i="36"/>
  <c r="AX66" i="36"/>
  <c r="AW66" i="36"/>
  <c r="AV66" i="36"/>
  <c r="AU66" i="36"/>
  <c r="AT66" i="36"/>
  <c r="AS66" i="36"/>
  <c r="AR66" i="36"/>
  <c r="AQ66" i="36"/>
  <c r="AP66" i="36"/>
  <c r="AO66" i="36"/>
  <c r="AN66" i="36"/>
  <c r="AM66" i="36"/>
  <c r="AL66" i="36"/>
  <c r="AK66" i="36"/>
  <c r="AJ66" i="36"/>
  <c r="AI66" i="36"/>
  <c r="AH66" i="36"/>
  <c r="AG66" i="36"/>
  <c r="AF66" i="36"/>
  <c r="AE66" i="36"/>
  <c r="AD66" i="36"/>
  <c r="AC66" i="36"/>
  <c r="AB66" i="36"/>
  <c r="AA66" i="36"/>
  <c r="Z66" i="36"/>
  <c r="O50" i="36"/>
  <c r="BJ65" i="36"/>
  <c r="BI65" i="36"/>
  <c r="BG65" i="36"/>
  <c r="BJ64" i="36"/>
  <c r="BI64" i="36"/>
  <c r="BJ63" i="36"/>
  <c r="BI63" i="36"/>
  <c r="BJ62" i="36"/>
  <c r="BI62" i="36"/>
  <c r="BJ61" i="36"/>
  <c r="BI61" i="36"/>
  <c r="BJ60" i="36"/>
  <c r="BI60" i="36"/>
  <c r="BJ59" i="36"/>
  <c r="BI59" i="36"/>
  <c r="BJ58" i="36"/>
  <c r="BI58" i="36"/>
  <c r="BJ57" i="36"/>
  <c r="BI57" i="36"/>
  <c r="N41" i="36"/>
  <c r="BJ56" i="36"/>
  <c r="BI56" i="36"/>
  <c r="BJ55" i="36"/>
  <c r="BI55" i="36"/>
  <c r="BJ54" i="36"/>
  <c r="BI54" i="36"/>
  <c r="BJ53" i="36"/>
  <c r="BI53" i="36"/>
  <c r="BJ52" i="36"/>
  <c r="BI52" i="36"/>
  <c r="O36" i="36"/>
  <c r="BJ51" i="36"/>
  <c r="BI51" i="36"/>
  <c r="BJ50" i="36"/>
  <c r="BI50" i="36"/>
  <c r="BJ49" i="36"/>
  <c r="BI49" i="36"/>
  <c r="BJ48" i="36"/>
  <c r="BI48" i="36"/>
  <c r="BG48" i="36"/>
  <c r="BJ47" i="36"/>
  <c r="BI47" i="36"/>
  <c r="BG47" i="36"/>
  <c r="BJ46" i="36"/>
  <c r="BI46" i="36"/>
  <c r="BG46" i="36"/>
  <c r="BJ45" i="36"/>
  <c r="BI45" i="36"/>
  <c r="BG45" i="36"/>
  <c r="BJ44" i="36"/>
  <c r="BI44" i="36"/>
  <c r="BG44" i="36"/>
  <c r="BJ43" i="36"/>
  <c r="BI43" i="36"/>
  <c r="BG43" i="36"/>
  <c r="E5" i="36"/>
  <c r="BA39" i="36"/>
  <c r="AZ39" i="36"/>
  <c r="AY39" i="36"/>
  <c r="AX39" i="36"/>
  <c r="AW39" i="36"/>
  <c r="AV39" i="36"/>
  <c r="AU39" i="36"/>
  <c r="AT39" i="36"/>
  <c r="AS39" i="36"/>
  <c r="AR39" i="36"/>
  <c r="AQ39" i="36"/>
  <c r="AP39" i="36"/>
  <c r="AO39" i="36"/>
  <c r="AN39" i="36"/>
  <c r="AM39" i="36"/>
  <c r="AL39" i="36"/>
  <c r="AK39" i="36"/>
  <c r="AJ39" i="36"/>
  <c r="AI39" i="36"/>
  <c r="AH39" i="36"/>
  <c r="AG39" i="36"/>
  <c r="AF39" i="36"/>
  <c r="AE39" i="36"/>
  <c r="AD39" i="36"/>
  <c r="AC39" i="36"/>
  <c r="AB39" i="36"/>
  <c r="AA39" i="36"/>
  <c r="Z39" i="36"/>
  <c r="B2" i="36"/>
  <c r="BD36" i="36"/>
  <c r="BC36" i="36"/>
  <c r="BB36" i="36"/>
  <c r="BA36" i="36"/>
  <c r="AZ36" i="36"/>
  <c r="AY36" i="36"/>
  <c r="AX36" i="36"/>
  <c r="AW36" i="36"/>
  <c r="AV36" i="36"/>
  <c r="AU36" i="36"/>
  <c r="AT36" i="36"/>
  <c r="AS36" i="36"/>
  <c r="AR36" i="36"/>
  <c r="AQ36" i="36"/>
  <c r="AP36" i="36"/>
  <c r="AO36" i="36"/>
  <c r="AN36" i="36"/>
  <c r="AM36" i="36"/>
  <c r="AL36" i="36"/>
  <c r="AK36" i="36"/>
  <c r="AJ36" i="36"/>
  <c r="AI36" i="36"/>
  <c r="AH36" i="36"/>
  <c r="AG36" i="36"/>
  <c r="AF36" i="36"/>
  <c r="AE36" i="36"/>
  <c r="AD36" i="36"/>
  <c r="AC36" i="36"/>
  <c r="AB36" i="36"/>
  <c r="AA36" i="36"/>
  <c r="BJ34" i="36"/>
  <c r="BI34" i="36"/>
  <c r="BG34" i="36"/>
  <c r="BE34" i="36"/>
  <c r="D53" i="36" s="1"/>
  <c r="BJ33" i="36"/>
  <c r="BI33" i="36"/>
  <c r="BE33" i="36"/>
  <c r="D52" i="36" s="1"/>
  <c r="BJ32" i="36"/>
  <c r="BI32" i="36"/>
  <c r="BE32" i="36"/>
  <c r="D51" i="36" s="1"/>
  <c r="BJ31" i="36"/>
  <c r="BI31" i="36"/>
  <c r="BE31" i="36"/>
  <c r="D50" i="36" s="1"/>
  <c r="BJ30" i="36"/>
  <c r="BI30" i="36"/>
  <c r="BE30" i="36"/>
  <c r="D49" i="36" s="1"/>
  <c r="BJ29" i="36"/>
  <c r="BI29" i="36"/>
  <c r="BE29" i="36"/>
  <c r="D48" i="36" s="1"/>
  <c r="BJ28" i="36"/>
  <c r="BI28" i="36"/>
  <c r="BE28" i="36"/>
  <c r="D47" i="36" s="1"/>
  <c r="BJ27" i="36"/>
  <c r="BI27" i="36"/>
  <c r="BE27" i="36"/>
  <c r="D46" i="36" s="1"/>
  <c r="BJ26" i="36"/>
  <c r="BI26" i="36"/>
  <c r="BE26" i="36"/>
  <c r="D45" i="36" s="1"/>
  <c r="BJ25" i="36"/>
  <c r="BI25" i="36"/>
  <c r="BE25" i="36"/>
  <c r="D44" i="36" s="1"/>
  <c r="BJ24" i="36"/>
  <c r="BI24" i="36"/>
  <c r="BE24" i="36"/>
  <c r="D43" i="36" s="1"/>
  <c r="BJ23" i="36"/>
  <c r="BI23" i="36"/>
  <c r="BE23" i="36"/>
  <c r="D42" i="36" s="1"/>
  <c r="BJ22" i="36"/>
  <c r="BI22" i="36"/>
  <c r="BE22" i="36"/>
  <c r="D41" i="36" s="1"/>
  <c r="BJ21" i="36"/>
  <c r="BI21" i="36"/>
  <c r="BE21" i="36"/>
  <c r="D40" i="36" s="1"/>
  <c r="BJ20" i="36"/>
  <c r="BI20" i="36"/>
  <c r="BE20" i="36"/>
  <c r="D39" i="36" s="1"/>
  <c r="BJ19" i="36"/>
  <c r="BI19" i="36"/>
  <c r="BE19" i="36"/>
  <c r="D38" i="36" s="1"/>
  <c r="BJ18" i="36"/>
  <c r="BI18" i="36"/>
  <c r="BE18" i="36"/>
  <c r="D37" i="36" s="1"/>
  <c r="BJ17" i="36"/>
  <c r="BI17" i="36"/>
  <c r="BG17" i="36"/>
  <c r="BE17" i="36"/>
  <c r="D36" i="36" s="1"/>
  <c r="BJ16" i="36"/>
  <c r="BI16" i="36"/>
  <c r="BG16" i="36"/>
  <c r="BE16" i="36"/>
  <c r="D35" i="36" s="1"/>
  <c r="BJ15" i="36"/>
  <c r="BI15" i="36"/>
  <c r="BG15" i="36"/>
  <c r="BE15" i="36"/>
  <c r="D34" i="36" s="1"/>
  <c r="BJ14" i="36"/>
  <c r="BI14" i="36"/>
  <c r="BG14" i="36"/>
  <c r="BE14" i="36"/>
  <c r="D33" i="36" s="1"/>
  <c r="BJ13" i="36"/>
  <c r="BI13" i="36"/>
  <c r="BG13" i="36"/>
  <c r="BG36" i="36" s="1"/>
  <c r="BE13" i="36"/>
  <c r="D32" i="36" s="1"/>
  <c r="BJ12" i="36"/>
  <c r="BI12" i="36"/>
  <c r="BG12" i="36"/>
  <c r="BE12" i="36"/>
  <c r="D31" i="36" s="1"/>
  <c r="BJ11" i="36"/>
  <c r="BI11" i="36"/>
  <c r="BE11" i="36"/>
  <c r="D30" i="36" s="1"/>
  <c r="BD8" i="36"/>
  <c r="BC8" i="36"/>
  <c r="BB8" i="36"/>
  <c r="BA8" i="36"/>
  <c r="AZ8" i="36"/>
  <c r="AY8" i="36"/>
  <c r="AX8" i="36"/>
  <c r="AW8" i="36"/>
  <c r="AV8" i="36"/>
  <c r="AU8" i="36"/>
  <c r="AT8" i="36"/>
  <c r="AS8" i="36"/>
  <c r="AR8" i="36"/>
  <c r="AQ8" i="36"/>
  <c r="AP8" i="36"/>
  <c r="AO8" i="36"/>
  <c r="AN8" i="36"/>
  <c r="AM8" i="36"/>
  <c r="AL8" i="36"/>
  <c r="AK8" i="36"/>
  <c r="AJ8" i="36"/>
  <c r="AI8" i="36"/>
  <c r="AH8" i="36"/>
  <c r="AG8" i="36"/>
  <c r="AF8" i="36"/>
  <c r="AE8" i="36"/>
  <c r="AD8" i="36"/>
  <c r="AC8" i="36"/>
  <c r="AB8" i="36"/>
  <c r="AA8" i="36"/>
  <c r="Z8" i="36"/>
  <c r="X2" i="36"/>
  <c r="C36" i="39" l="1"/>
  <c r="AV10" i="36"/>
  <c r="AW10" i="36"/>
  <c r="AU10" i="36"/>
  <c r="D237" i="36"/>
  <c r="D240" i="36"/>
  <c r="D249" i="36" s="1"/>
  <c r="BL380" i="36"/>
  <c r="R220" i="36" s="1"/>
  <c r="K237" i="36"/>
  <c r="K238" i="36"/>
  <c r="N238" i="36"/>
  <c r="N237" i="36"/>
  <c r="O238" i="36"/>
  <c r="O237" i="36"/>
  <c r="N240" i="36"/>
  <c r="N249" i="36" s="1"/>
  <c r="N241" i="36"/>
  <c r="N250" i="36" s="1"/>
  <c r="G238" i="36"/>
  <c r="G237" i="36"/>
  <c r="L241" i="36"/>
  <c r="L250" i="36" s="1"/>
  <c r="L240" i="36"/>
  <c r="L249" i="36" s="1"/>
  <c r="F238" i="36"/>
  <c r="F237" i="36"/>
  <c r="J238" i="36"/>
  <c r="J237" i="36"/>
  <c r="L237" i="36"/>
  <c r="L238" i="36"/>
  <c r="M238" i="36"/>
  <c r="M237" i="36"/>
  <c r="I237" i="36"/>
  <c r="I238" i="36"/>
  <c r="G240" i="36"/>
  <c r="G249" i="36" s="1"/>
  <c r="G241" i="36"/>
  <c r="G250" i="36" s="1"/>
  <c r="H237" i="36"/>
  <c r="H238" i="36"/>
  <c r="F240" i="36"/>
  <c r="F249" i="36" s="1"/>
  <c r="F241" i="36"/>
  <c r="F250" i="36" s="1"/>
  <c r="O240" i="36"/>
  <c r="O249" i="36" s="1"/>
  <c r="O241" i="36"/>
  <c r="O250" i="36" s="1"/>
  <c r="D241" i="36"/>
  <c r="D250" i="36" s="1"/>
  <c r="H241" i="36"/>
  <c r="H250" i="36" s="1"/>
  <c r="H240" i="36"/>
  <c r="H249" i="36" s="1"/>
  <c r="J240" i="36"/>
  <c r="J249" i="36" s="1"/>
  <c r="J241" i="36"/>
  <c r="J250" i="36" s="1"/>
  <c r="M240" i="36"/>
  <c r="M249" i="36" s="1"/>
  <c r="M241" i="36"/>
  <c r="M250" i="36" s="1"/>
  <c r="I241" i="36"/>
  <c r="I250" i="36" s="1"/>
  <c r="I240" i="36"/>
  <c r="I249" i="36" s="1"/>
  <c r="K241" i="36"/>
  <c r="K250" i="36" s="1"/>
  <c r="K240" i="36"/>
  <c r="K249" i="36" s="1"/>
  <c r="D238" i="36"/>
  <c r="BJ190" i="36"/>
  <c r="I262" i="36" s="1"/>
  <c r="BJ376" i="36"/>
  <c r="O262" i="36" s="1"/>
  <c r="BI159" i="36"/>
  <c r="H261" i="36" s="1"/>
  <c r="BJ66" i="36"/>
  <c r="E262" i="36" s="1"/>
  <c r="BI36" i="36"/>
  <c r="D261" i="36" s="1"/>
  <c r="BJ128" i="36"/>
  <c r="G262" i="36" s="1"/>
  <c r="BJ36" i="36"/>
  <c r="D262" i="36" s="1"/>
  <c r="BI190" i="36"/>
  <c r="I261" i="36" s="1"/>
  <c r="BI252" i="36"/>
  <c r="K261" i="36" s="1"/>
  <c r="BI66" i="36"/>
  <c r="E261" i="36" s="1"/>
  <c r="BL381" i="36"/>
  <c r="V16" i="36" s="1"/>
  <c r="BI97" i="36"/>
  <c r="F261" i="36" s="1"/>
  <c r="BJ97" i="36"/>
  <c r="F262" i="36" s="1"/>
  <c r="BI128" i="36"/>
  <c r="G261" i="36" s="1"/>
  <c r="BJ159" i="36"/>
  <c r="H262" i="36" s="1"/>
  <c r="BI221" i="36"/>
  <c r="J261" i="36" s="1"/>
  <c r="BJ221" i="36"/>
  <c r="J262" i="36" s="1"/>
  <c r="BI283" i="36"/>
  <c r="L261" i="36" s="1"/>
  <c r="BJ283" i="36"/>
  <c r="L262" i="36" s="1"/>
  <c r="BJ252" i="36"/>
  <c r="K262" i="36" s="1"/>
  <c r="BJ314" i="36"/>
  <c r="M262" i="36" s="1"/>
  <c r="BI314" i="36"/>
  <c r="M261" i="36" s="1"/>
  <c r="BI345" i="36"/>
  <c r="N261" i="36" s="1"/>
  <c r="BJ345" i="36"/>
  <c r="N262" i="36" s="1"/>
  <c r="BI376" i="36"/>
  <c r="O261" i="36" s="1"/>
  <c r="C37" i="39" l="1"/>
  <c r="D243" i="36"/>
  <c r="D255" i="36" s="1"/>
  <c r="BH50" i="36"/>
  <c r="BH49" i="36"/>
  <c r="BB10" i="36"/>
  <c r="BD10" i="36"/>
  <c r="BC10" i="36"/>
  <c r="O265" i="36"/>
  <c r="D263" i="36"/>
  <c r="N244" i="36"/>
  <c r="M243" i="36"/>
  <c r="G243" i="36"/>
  <c r="K244" i="36"/>
  <c r="K253" i="36" s="1"/>
  <c r="M244" i="36"/>
  <c r="G244" i="36"/>
  <c r="K243" i="36"/>
  <c r="L244" i="36"/>
  <c r="F243" i="36"/>
  <c r="F244" i="36"/>
  <c r="L243" i="36"/>
  <c r="H244" i="36"/>
  <c r="I244" i="36"/>
  <c r="J243" i="36"/>
  <c r="O243" i="36"/>
  <c r="H243" i="36"/>
  <c r="I243" i="36"/>
  <c r="J244" i="36"/>
  <c r="O244" i="36"/>
  <c r="N243" i="36"/>
  <c r="D244" i="36"/>
  <c r="K264" i="36"/>
  <c r="I263" i="36"/>
  <c r="M263" i="36"/>
  <c r="H264" i="36"/>
  <c r="O263" i="36"/>
  <c r="E263" i="36"/>
  <c r="G263" i="36"/>
  <c r="E264" i="36"/>
  <c r="L263" i="36"/>
  <c r="N263" i="36"/>
  <c r="O264" i="36"/>
  <c r="D264" i="36"/>
  <c r="I264" i="36"/>
  <c r="J263" i="36"/>
  <c r="F264" i="36"/>
  <c r="V14" i="36"/>
  <c r="R221" i="36"/>
  <c r="BF374" i="36"/>
  <c r="BF368" i="36"/>
  <c r="BF362" i="36"/>
  <c r="BF352" i="36"/>
  <c r="BF373" i="36"/>
  <c r="BF367" i="36"/>
  <c r="BF361" i="36"/>
  <c r="BF372" i="36"/>
  <c r="BF366" i="36"/>
  <c r="BF360" i="36"/>
  <c r="BF355" i="36"/>
  <c r="BF371" i="36"/>
  <c r="BF365" i="36"/>
  <c r="BF359" i="36"/>
  <c r="BF357" i="36"/>
  <c r="BF358" i="36"/>
  <c r="BF370" i="36"/>
  <c r="BF364" i="36"/>
  <c r="BF369" i="36"/>
  <c r="BF363" i="36"/>
  <c r="BF356" i="36"/>
  <c r="BF343" i="36"/>
  <c r="BF353" i="36"/>
  <c r="BF375" i="36"/>
  <c r="BF354" i="36"/>
  <c r="BF325" i="36"/>
  <c r="BF342" i="36"/>
  <c r="BF338" i="36"/>
  <c r="BF344" i="36"/>
  <c r="BF340" i="36"/>
  <c r="BF336" i="36"/>
  <c r="BF332" i="36"/>
  <c r="BF328" i="36"/>
  <c r="BF339" i="36"/>
  <c r="BF313" i="36"/>
  <c r="BF307" i="36"/>
  <c r="BF301" i="36"/>
  <c r="BF327" i="36"/>
  <c r="BF322" i="36"/>
  <c r="BF337" i="36"/>
  <c r="BF312" i="36"/>
  <c r="BF305" i="36"/>
  <c r="BF335" i="36"/>
  <c r="BF341" i="36"/>
  <c r="BF323" i="36"/>
  <c r="BF321" i="36"/>
  <c r="BF311" i="36"/>
  <c r="BF303" i="36"/>
  <c r="BF294" i="36"/>
  <c r="BF281" i="36"/>
  <c r="BF280" i="36"/>
  <c r="BF333" i="36"/>
  <c r="BF282" i="36"/>
  <c r="BF326" i="36"/>
  <c r="BF329" i="36"/>
  <c r="BF309" i="36"/>
  <c r="BF304" i="36"/>
  <c r="BF295" i="36"/>
  <c r="BF291" i="36"/>
  <c r="BF324" i="36"/>
  <c r="BF334" i="36"/>
  <c r="BF331" i="36"/>
  <c r="BF330" i="36"/>
  <c r="BF306" i="36"/>
  <c r="BF302" i="36"/>
  <c r="BF300" i="36"/>
  <c r="BF290" i="36"/>
  <c r="BF308" i="36"/>
  <c r="BF263" i="36"/>
  <c r="BF259" i="36"/>
  <c r="BF296" i="36"/>
  <c r="BF310" i="36"/>
  <c r="BF298" i="36"/>
  <c r="BF297" i="36"/>
  <c r="BF264" i="36"/>
  <c r="BF260" i="36"/>
  <c r="BF278" i="36"/>
  <c r="BF266" i="36"/>
  <c r="BF249" i="36"/>
  <c r="BF243" i="36"/>
  <c r="BF237" i="36"/>
  <c r="BF228" i="36"/>
  <c r="BF277" i="36"/>
  <c r="BF265" i="36"/>
  <c r="BF276" i="36"/>
  <c r="BF292" i="36"/>
  <c r="BF275" i="36"/>
  <c r="BF293" i="36"/>
  <c r="BF273" i="36"/>
  <c r="BF234" i="36"/>
  <c r="BF272" i="36"/>
  <c r="BF246" i="36"/>
  <c r="BF240" i="36"/>
  <c r="BF271" i="36"/>
  <c r="BF299" i="36"/>
  <c r="BF270" i="36"/>
  <c r="BF269" i="36"/>
  <c r="BF248" i="36"/>
  <c r="BF279" i="36"/>
  <c r="BF245" i="36"/>
  <c r="BF247" i="36"/>
  <c r="BF229" i="36"/>
  <c r="BF262" i="36"/>
  <c r="BF244" i="36"/>
  <c r="BF233" i="36"/>
  <c r="BF268" i="36"/>
  <c r="BF231" i="36"/>
  <c r="BF261" i="36"/>
  <c r="BF236" i="36"/>
  <c r="BF242" i="36"/>
  <c r="BF251" i="36"/>
  <c r="BF239" i="36"/>
  <c r="BF219" i="36"/>
  <c r="BF213" i="36"/>
  <c r="BF207" i="36"/>
  <c r="BF241" i="36"/>
  <c r="BF274" i="36"/>
  <c r="BF250" i="36"/>
  <c r="BF238" i="36"/>
  <c r="BF232" i="36"/>
  <c r="BF218" i="36"/>
  <c r="BF212" i="36"/>
  <c r="BF235" i="36"/>
  <c r="BF220" i="36"/>
  <c r="BF199" i="36"/>
  <c r="BF214" i="36"/>
  <c r="BF230" i="36"/>
  <c r="BF215" i="36"/>
  <c r="BF210" i="36"/>
  <c r="BF204" i="36"/>
  <c r="BF211" i="36"/>
  <c r="BF217" i="36"/>
  <c r="BF267" i="36"/>
  <c r="BF203" i="36"/>
  <c r="BF202" i="36"/>
  <c r="BF201" i="36"/>
  <c r="BF188" i="36"/>
  <c r="BF187" i="36"/>
  <c r="BF186" i="36"/>
  <c r="BF185" i="36"/>
  <c r="BF184" i="36"/>
  <c r="BF183" i="36"/>
  <c r="BF182" i="36"/>
  <c r="BF181" i="36"/>
  <c r="BF172" i="36"/>
  <c r="BF208" i="36"/>
  <c r="BF189" i="36"/>
  <c r="BF180" i="36"/>
  <c r="BF179" i="36"/>
  <c r="BF178" i="36"/>
  <c r="BF177" i="36"/>
  <c r="BF176" i="36"/>
  <c r="BF175" i="36"/>
  <c r="BF174" i="36"/>
  <c r="BF173" i="36"/>
  <c r="BF200" i="36"/>
  <c r="BF197" i="36"/>
  <c r="BF198" i="36"/>
  <c r="BF206" i="36"/>
  <c r="BF205" i="36"/>
  <c r="BF171" i="36"/>
  <c r="BF168" i="36"/>
  <c r="BF154" i="36"/>
  <c r="BF150" i="36"/>
  <c r="BF146" i="36"/>
  <c r="BF166" i="36"/>
  <c r="BF157" i="36"/>
  <c r="BF209" i="36"/>
  <c r="BF156" i="36"/>
  <c r="BF152" i="36"/>
  <c r="BF148" i="36"/>
  <c r="BF169" i="36"/>
  <c r="BF167" i="36"/>
  <c r="BF144" i="36"/>
  <c r="BF155" i="36"/>
  <c r="BF151" i="36"/>
  <c r="BF147" i="36"/>
  <c r="BF216" i="36"/>
  <c r="BF142" i="36"/>
  <c r="BF158" i="36"/>
  <c r="BF153" i="36"/>
  <c r="BF145" i="36"/>
  <c r="BF138" i="36"/>
  <c r="BF126" i="36"/>
  <c r="BF125" i="36"/>
  <c r="BF124" i="36"/>
  <c r="BF123" i="36"/>
  <c r="BF122" i="36"/>
  <c r="BF137" i="36"/>
  <c r="BF127" i="36"/>
  <c r="BF141" i="36"/>
  <c r="BF107" i="36"/>
  <c r="BF170" i="36"/>
  <c r="BF136" i="36"/>
  <c r="BF95" i="36"/>
  <c r="BF149" i="36"/>
  <c r="BF140" i="36"/>
  <c r="BF108" i="36"/>
  <c r="BF104" i="36"/>
  <c r="BF94" i="36"/>
  <c r="BF135" i="36"/>
  <c r="BF110" i="36"/>
  <c r="BF121" i="36"/>
  <c r="BF120" i="36"/>
  <c r="BF119" i="36"/>
  <c r="BF118" i="36"/>
  <c r="BF117" i="36"/>
  <c r="BF116" i="36"/>
  <c r="BF115" i="36"/>
  <c r="BF114" i="36"/>
  <c r="BF109" i="36"/>
  <c r="BF106" i="36"/>
  <c r="BF113" i="36"/>
  <c r="BF105" i="36"/>
  <c r="BF112" i="36"/>
  <c r="BF92" i="36"/>
  <c r="BF86" i="36"/>
  <c r="BF80" i="36"/>
  <c r="BF78" i="36"/>
  <c r="BF79" i="36"/>
  <c r="BF111" i="36"/>
  <c r="BF139" i="36"/>
  <c r="BF90" i="36"/>
  <c r="BF77" i="36"/>
  <c r="BF74" i="36"/>
  <c r="BF89" i="36"/>
  <c r="BF82" i="36"/>
  <c r="BF88" i="36"/>
  <c r="BF76" i="36"/>
  <c r="BF73" i="36"/>
  <c r="BF87" i="36"/>
  <c r="BE64" i="36"/>
  <c r="E52" i="36" s="1"/>
  <c r="BE58" i="36"/>
  <c r="E46" i="36" s="1"/>
  <c r="BE52" i="36"/>
  <c r="E40" i="36" s="1"/>
  <c r="BE45" i="36"/>
  <c r="E33" i="36" s="1"/>
  <c r="BF143" i="36"/>
  <c r="BF85" i="36"/>
  <c r="BF59" i="36"/>
  <c r="BF53" i="36"/>
  <c r="BF43" i="36"/>
  <c r="BF96" i="36"/>
  <c r="BF75" i="36"/>
  <c r="BF65" i="36"/>
  <c r="BE59" i="36"/>
  <c r="E47" i="36" s="1"/>
  <c r="BE53" i="36"/>
  <c r="E41" i="36" s="1"/>
  <c r="BF48" i="36"/>
  <c r="BE43" i="36"/>
  <c r="E31" i="36" s="1"/>
  <c r="BF84" i="36"/>
  <c r="BF34" i="36"/>
  <c r="BF91" i="36"/>
  <c r="BF83" i="36"/>
  <c r="BF81" i="36"/>
  <c r="BF47" i="36"/>
  <c r="BF54" i="36"/>
  <c r="BF52" i="36"/>
  <c r="BF60" i="36"/>
  <c r="BF58" i="36"/>
  <c r="BE54" i="36"/>
  <c r="E42" i="36" s="1"/>
  <c r="BE60" i="36"/>
  <c r="E48" i="36" s="1"/>
  <c r="BF57" i="36"/>
  <c r="BF55" i="36"/>
  <c r="BE51" i="36"/>
  <c r="E39" i="36" s="1"/>
  <c r="BF50" i="36"/>
  <c r="BE49" i="36"/>
  <c r="E37" i="36" s="1"/>
  <c r="BF42" i="36"/>
  <c r="BF31" i="36"/>
  <c r="BF64" i="36"/>
  <c r="BF61" i="36"/>
  <c r="BE57" i="36"/>
  <c r="E45" i="36" s="1"/>
  <c r="BF56" i="36"/>
  <c r="BE55" i="36"/>
  <c r="E43" i="36" s="1"/>
  <c r="BE65" i="36"/>
  <c r="E53" i="36" s="1"/>
  <c r="BF63" i="36"/>
  <c r="BE61" i="36"/>
  <c r="E49" i="36" s="1"/>
  <c r="BE56" i="36"/>
  <c r="E44" i="36" s="1"/>
  <c r="BF30" i="36"/>
  <c r="BF24" i="36"/>
  <c r="BF18" i="36"/>
  <c r="BF14" i="36"/>
  <c r="BF13" i="36"/>
  <c r="BF15" i="36"/>
  <c r="BF93" i="36"/>
  <c r="BE63" i="36"/>
  <c r="E51" i="36" s="1"/>
  <c r="BF62" i="36"/>
  <c r="BF45" i="36"/>
  <c r="BF44" i="36"/>
  <c r="BF16" i="36"/>
  <c r="BE62" i="36"/>
  <c r="E50" i="36" s="1"/>
  <c r="BE44" i="36"/>
  <c r="E32" i="36" s="1"/>
  <c r="BF46" i="36"/>
  <c r="BF33" i="36"/>
  <c r="BE46" i="36"/>
  <c r="E34" i="36" s="1"/>
  <c r="BF29" i="36"/>
  <c r="BF11" i="36"/>
  <c r="BE48" i="36"/>
  <c r="E36" i="36" s="1"/>
  <c r="BF26" i="36"/>
  <c r="BF23" i="36"/>
  <c r="BF28" i="36"/>
  <c r="BE50" i="36"/>
  <c r="E38" i="36" s="1"/>
  <c r="BF20" i="36"/>
  <c r="BF27" i="36"/>
  <c r="BF25" i="36"/>
  <c r="BF22" i="36"/>
  <c r="BF17" i="36"/>
  <c r="BF21" i="36"/>
  <c r="E30" i="36"/>
  <c r="BF49" i="36"/>
  <c r="BE47" i="36"/>
  <c r="E35" i="36" s="1"/>
  <c r="BF32" i="36"/>
  <c r="BF12" i="36"/>
  <c r="BF51" i="36"/>
  <c r="BF19" i="36"/>
  <c r="K263" i="36"/>
  <c r="H263" i="36"/>
  <c r="G264" i="36"/>
  <c r="N264" i="36"/>
  <c r="J264" i="36"/>
  <c r="L264" i="36"/>
  <c r="F263" i="36"/>
  <c r="M264" i="36"/>
  <c r="BH88" i="36"/>
  <c r="BG84" i="36"/>
  <c r="BH81" i="36"/>
  <c r="C38" i="39" l="1"/>
  <c r="K255" i="36"/>
  <c r="K252" i="36"/>
  <c r="I255" i="36"/>
  <c r="I252" i="36"/>
  <c r="M256" i="36"/>
  <c r="M253" i="36"/>
  <c r="I256" i="36"/>
  <c r="I253" i="36"/>
  <c r="H255" i="36"/>
  <c r="H252" i="36"/>
  <c r="O255" i="36"/>
  <c r="O252" i="36"/>
  <c r="G255" i="36"/>
  <c r="G252" i="36"/>
  <c r="J255" i="36"/>
  <c r="J252" i="36"/>
  <c r="M255" i="36"/>
  <c r="M252" i="36"/>
  <c r="N256" i="36"/>
  <c r="N253" i="36"/>
  <c r="H256" i="36"/>
  <c r="H253" i="36"/>
  <c r="L255" i="36"/>
  <c r="L252" i="36"/>
  <c r="D256" i="36"/>
  <c r="D253" i="36"/>
  <c r="F256" i="36"/>
  <c r="F253" i="36"/>
  <c r="D252" i="36"/>
  <c r="F255" i="36"/>
  <c r="F252" i="36"/>
  <c r="N255" i="36"/>
  <c r="N252" i="36"/>
  <c r="L256" i="36"/>
  <c r="L253" i="36"/>
  <c r="O256" i="36"/>
  <c r="O253" i="36"/>
  <c r="J256" i="36"/>
  <c r="J253" i="36"/>
  <c r="G256" i="36"/>
  <c r="G253" i="36"/>
  <c r="E240" i="36"/>
  <c r="E249" i="36" s="1"/>
  <c r="E269" i="36" s="1"/>
  <c r="E241" i="36"/>
  <c r="E250" i="36" s="1"/>
  <c r="E270" i="36" s="1"/>
  <c r="K256" i="36"/>
  <c r="E238" i="36"/>
  <c r="E237" i="36"/>
  <c r="BG93" i="36"/>
  <c r="BG94" i="36"/>
  <c r="BG95" i="36"/>
  <c r="BG81" i="36"/>
  <c r="BG83" i="36"/>
  <c r="BH92" i="36"/>
  <c r="BH91" i="36"/>
  <c r="BH85" i="36"/>
  <c r="BH125" i="36"/>
  <c r="BG92" i="36"/>
  <c r="BG185" i="36"/>
  <c r="BG182" i="36"/>
  <c r="BH178" i="36"/>
  <c r="BG177" i="36"/>
  <c r="BG178" i="36"/>
  <c r="BH80" i="36"/>
  <c r="BG126" i="36"/>
  <c r="BH83" i="36"/>
  <c r="BH113" i="36"/>
  <c r="BH87" i="36"/>
  <c r="BH151" i="36"/>
  <c r="BH155" i="36"/>
  <c r="BG80" i="36"/>
  <c r="BH126" i="36"/>
  <c r="BG89" i="36"/>
  <c r="BH95" i="36"/>
  <c r="BG150" i="36"/>
  <c r="BG111" i="36"/>
  <c r="BH157" i="36"/>
  <c r="BH111" i="36"/>
  <c r="BG153" i="36"/>
  <c r="BG88" i="36"/>
  <c r="BG85" i="36"/>
  <c r="BG154" i="36"/>
  <c r="BH173" i="36"/>
  <c r="BH179" i="36"/>
  <c r="BG179" i="36"/>
  <c r="BH86" i="36"/>
  <c r="BH148" i="36"/>
  <c r="BG142" i="36"/>
  <c r="BG144" i="36"/>
  <c r="BG115" i="36"/>
  <c r="BH182" i="36"/>
  <c r="BH185" i="36"/>
  <c r="BG180" i="36"/>
  <c r="BH149" i="36"/>
  <c r="BH145" i="36"/>
  <c r="BH114" i="36"/>
  <c r="BG112" i="36"/>
  <c r="BG116" i="36"/>
  <c r="BH174" i="36"/>
  <c r="BG90" i="36"/>
  <c r="BG147" i="36"/>
  <c r="BH152" i="36"/>
  <c r="BG114" i="36"/>
  <c r="BG117" i="36"/>
  <c r="BH180" i="36"/>
  <c r="BH84" i="36"/>
  <c r="BH142" i="36"/>
  <c r="BG156" i="36"/>
  <c r="BH153" i="36"/>
  <c r="BH112" i="36"/>
  <c r="BG183" i="36"/>
  <c r="BH116" i="36"/>
  <c r="BG122" i="36"/>
  <c r="BG118" i="36"/>
  <c r="BG181" i="36"/>
  <c r="BH175" i="36"/>
  <c r="BG186" i="36"/>
  <c r="BH90" i="36"/>
  <c r="BG82" i="36"/>
  <c r="BH143" i="36"/>
  <c r="BH156" i="36"/>
  <c r="BH146" i="36"/>
  <c r="BG123" i="36"/>
  <c r="BH115" i="36"/>
  <c r="BH117" i="36"/>
  <c r="BG124" i="36"/>
  <c r="BG119" i="36"/>
  <c r="BG187" i="36"/>
  <c r="BH183" i="36"/>
  <c r="BH186" i="36"/>
  <c r="BG151" i="36"/>
  <c r="BH150" i="36"/>
  <c r="BG91" i="36"/>
  <c r="BH118" i="36"/>
  <c r="BG120" i="36"/>
  <c r="BG188" i="36"/>
  <c r="BH176" i="36"/>
  <c r="BG173" i="36"/>
  <c r="BG157" i="36"/>
  <c r="BH144" i="36"/>
  <c r="BH154" i="36"/>
  <c r="BH119" i="36"/>
  <c r="BG113" i="36"/>
  <c r="BG121" i="36"/>
  <c r="BH181" i="36"/>
  <c r="BG184" i="36"/>
  <c r="BG174" i="36"/>
  <c r="BG145" i="36"/>
  <c r="BG143" i="36"/>
  <c r="BH89" i="36"/>
  <c r="BH93" i="36"/>
  <c r="BH120" i="36"/>
  <c r="BH122" i="36"/>
  <c r="BH123" i="36"/>
  <c r="BH187" i="36"/>
  <c r="BH177" i="36"/>
  <c r="BG175" i="36"/>
  <c r="BH82" i="36"/>
  <c r="BG148" i="36"/>
  <c r="BG146" i="36"/>
  <c r="BG155" i="36"/>
  <c r="BG86" i="36"/>
  <c r="BH121" i="36"/>
  <c r="BG125" i="36"/>
  <c r="BH124" i="36"/>
  <c r="BH188" i="36"/>
  <c r="BH184" i="36"/>
  <c r="BG176" i="36"/>
  <c r="BG87" i="36"/>
  <c r="BG149" i="36"/>
  <c r="BG152" i="36"/>
  <c r="BH147" i="36"/>
  <c r="BH94" i="36"/>
  <c r="C39" i="39" l="1"/>
  <c r="J258" i="36"/>
  <c r="L258" i="36"/>
  <c r="H258" i="36"/>
  <c r="N258" i="36"/>
  <c r="I258" i="36"/>
  <c r="O258" i="36"/>
  <c r="D258" i="36"/>
  <c r="K258" i="36"/>
  <c r="G258" i="36"/>
  <c r="M258" i="36"/>
  <c r="F258" i="36"/>
  <c r="E243" i="36"/>
  <c r="E244" i="36"/>
  <c r="BG97" i="36"/>
  <c r="BH128" i="36"/>
  <c r="BH97" i="36"/>
  <c r="BG128" i="36"/>
  <c r="BG190" i="36"/>
  <c r="BH190" i="36"/>
  <c r="BH159" i="36"/>
  <c r="BG159" i="36"/>
  <c r="C40" i="39" l="1"/>
  <c r="BH278" i="36"/>
  <c r="BH280" i="36"/>
  <c r="BH205" i="36"/>
  <c r="E256" i="36"/>
  <c r="I270" i="36" s="1"/>
  <c r="K270" i="36" s="1"/>
  <c r="E253" i="36"/>
  <c r="G270" i="36" s="1"/>
  <c r="E255" i="36"/>
  <c r="I269" i="36" s="1"/>
  <c r="K269" i="36" s="1"/>
  <c r="E252" i="36"/>
  <c r="G269" i="36" s="1"/>
  <c r="BG53" i="36"/>
  <c r="BG51" i="36"/>
  <c r="BG55" i="36"/>
  <c r="BH309" i="36"/>
  <c r="BH58" i="36"/>
  <c r="BG57" i="36"/>
  <c r="BG62" i="36"/>
  <c r="BG64" i="36"/>
  <c r="BH54" i="36"/>
  <c r="BH59" i="36"/>
  <c r="BG50" i="36"/>
  <c r="BH55" i="36"/>
  <c r="BH57" i="36"/>
  <c r="BH64" i="36"/>
  <c r="BH61" i="36"/>
  <c r="BH51" i="36"/>
  <c r="BH56" i="36"/>
  <c r="BG49" i="36"/>
  <c r="BG60" i="36"/>
  <c r="BH52" i="36"/>
  <c r="BH62" i="36"/>
  <c r="BG56" i="36"/>
  <c r="BG54" i="36"/>
  <c r="BG52" i="36"/>
  <c r="BG61" i="36"/>
  <c r="BH60" i="36"/>
  <c r="BG59" i="36"/>
  <c r="BH53" i="36"/>
  <c r="BH63" i="36"/>
  <c r="BG63" i="36"/>
  <c r="BH32" i="36"/>
  <c r="BH33" i="36"/>
  <c r="BG32" i="36"/>
  <c r="BG58" i="36"/>
  <c r="BG31" i="36"/>
  <c r="BG19" i="36"/>
  <c r="BH28" i="36"/>
  <c r="BG23" i="36"/>
  <c r="BH31" i="36"/>
  <c r="BH19" i="36"/>
  <c r="BH24" i="36"/>
  <c r="C41" i="39" l="1"/>
  <c r="BH370" i="36"/>
  <c r="BG360" i="36"/>
  <c r="BH368" i="36"/>
  <c r="BH372" i="36"/>
  <c r="BH360" i="36"/>
  <c r="BG374" i="36"/>
  <c r="BH369" i="36"/>
  <c r="BG362" i="36"/>
  <c r="BG370" i="36"/>
  <c r="BH367" i="36"/>
  <c r="BH364" i="36"/>
  <c r="BH366" i="36"/>
  <c r="BG372" i="36"/>
  <c r="BG361" i="36"/>
  <c r="BG368" i="36"/>
  <c r="BG364" i="36"/>
  <c r="BH373" i="36"/>
  <c r="BG365" i="36"/>
  <c r="BH363" i="36"/>
  <c r="BH365" i="36"/>
  <c r="BH359" i="36"/>
  <c r="BH361" i="36"/>
  <c r="BH371" i="36"/>
  <c r="BG369" i="36"/>
  <c r="BG363" i="36"/>
  <c r="BG371" i="36"/>
  <c r="BH362" i="36"/>
  <c r="BG367" i="36"/>
  <c r="BG373" i="36"/>
  <c r="BG366" i="36"/>
  <c r="BH374" i="36"/>
  <c r="BG359" i="36"/>
  <c r="BH330" i="36"/>
  <c r="BH343" i="36"/>
  <c r="BH333" i="36"/>
  <c r="BG337" i="36"/>
  <c r="BH342" i="36"/>
  <c r="BG335" i="36"/>
  <c r="BH340" i="36"/>
  <c r="BH329" i="36"/>
  <c r="BH334" i="36"/>
  <c r="BH337" i="36"/>
  <c r="BG343" i="36"/>
  <c r="BH336" i="36"/>
  <c r="BH339" i="36"/>
  <c r="BG336" i="36"/>
  <c r="BG339" i="36"/>
  <c r="BH331" i="36"/>
  <c r="BG328" i="36"/>
  <c r="BG341" i="36"/>
  <c r="BG338" i="36"/>
  <c r="BG330" i="36"/>
  <c r="BG333" i="36"/>
  <c r="BG331" i="36"/>
  <c r="BH338" i="36"/>
  <c r="BG329" i="36"/>
  <c r="BG334" i="36"/>
  <c r="BG332" i="36"/>
  <c r="BG342" i="36"/>
  <c r="BH328" i="36"/>
  <c r="BH341" i="36"/>
  <c r="BG340" i="36"/>
  <c r="BH332" i="36"/>
  <c r="BH335" i="36"/>
  <c r="BH277" i="36"/>
  <c r="BG280" i="36"/>
  <c r="BG276" i="36"/>
  <c r="BG269" i="36"/>
  <c r="BH266" i="36"/>
  <c r="BG274" i="36"/>
  <c r="BH267" i="36"/>
  <c r="BH273" i="36"/>
  <c r="BH281" i="36"/>
  <c r="BG273" i="36"/>
  <c r="BH275" i="36"/>
  <c r="BG275" i="36"/>
  <c r="BH271" i="36"/>
  <c r="BH270" i="36"/>
  <c r="BG272" i="36"/>
  <c r="BG277" i="36"/>
  <c r="BH274" i="36"/>
  <c r="BG268" i="36"/>
  <c r="BH272" i="36"/>
  <c r="BG278" i="36"/>
  <c r="BH269" i="36"/>
  <c r="BG281" i="36"/>
  <c r="BG266" i="36"/>
  <c r="BH279" i="36"/>
  <c r="BG279" i="36"/>
  <c r="BG271" i="36"/>
  <c r="BG267" i="36"/>
  <c r="BG270" i="36"/>
  <c r="BH268" i="36"/>
  <c r="BH276" i="36"/>
  <c r="BG235" i="36"/>
  <c r="BG239" i="36"/>
  <c r="BH242" i="36"/>
  <c r="BG244" i="36"/>
  <c r="BH250" i="36"/>
  <c r="BG249" i="36"/>
  <c r="BH239" i="36"/>
  <c r="BH241" i="36"/>
  <c r="BG247" i="36"/>
  <c r="BH235" i="36"/>
  <c r="BG237" i="36"/>
  <c r="BH248" i="36"/>
  <c r="BG242" i="36"/>
  <c r="BG241" i="36"/>
  <c r="BH245" i="36"/>
  <c r="BG236" i="36"/>
  <c r="BG245" i="36"/>
  <c r="BG250" i="36"/>
  <c r="BH237" i="36"/>
  <c r="BH249" i="36"/>
  <c r="BH244" i="36"/>
  <c r="BH236" i="36"/>
  <c r="BH243" i="36"/>
  <c r="BH246" i="36"/>
  <c r="BG243" i="36"/>
  <c r="BG248" i="36"/>
  <c r="BH247" i="36"/>
  <c r="BG246" i="36"/>
  <c r="BG238" i="36"/>
  <c r="BH240" i="36"/>
  <c r="BG240" i="36"/>
  <c r="BH238" i="36"/>
  <c r="BG208" i="36"/>
  <c r="BH219" i="36"/>
  <c r="BG211" i="36"/>
  <c r="BH218" i="36"/>
  <c r="BG214" i="36"/>
  <c r="BG213" i="36"/>
  <c r="BG207" i="36"/>
  <c r="BG209" i="36"/>
  <c r="BH209" i="36"/>
  <c r="BH211" i="36"/>
  <c r="BH213" i="36"/>
  <c r="BG216" i="36"/>
  <c r="BH215" i="36"/>
  <c r="BH208" i="36"/>
  <c r="BH217" i="36"/>
  <c r="BH212" i="36"/>
  <c r="BH206" i="36"/>
  <c r="BH204" i="36"/>
  <c r="BG215" i="36"/>
  <c r="BG204" i="36"/>
  <c r="BH214" i="36"/>
  <c r="BH210" i="36"/>
  <c r="BG218" i="36"/>
  <c r="BH207" i="36"/>
  <c r="BG217" i="36"/>
  <c r="BG219" i="36"/>
  <c r="BG206" i="36"/>
  <c r="BG205" i="36"/>
  <c r="BH216" i="36"/>
  <c r="BG212" i="36"/>
  <c r="BG210" i="36"/>
  <c r="E258" i="36"/>
  <c r="BH23" i="36"/>
  <c r="BG26" i="36"/>
  <c r="BH25" i="36"/>
  <c r="BG20" i="36"/>
  <c r="BH18" i="36"/>
  <c r="BG21" i="36"/>
  <c r="BH21" i="36"/>
  <c r="BH20" i="36"/>
  <c r="BG18" i="36"/>
  <c r="BG27" i="36"/>
  <c r="BH26" i="36"/>
  <c r="BG33" i="36"/>
  <c r="BG28" i="36"/>
  <c r="BH29" i="36"/>
  <c r="BG24" i="36"/>
  <c r="BH22" i="36"/>
  <c r="BG29" i="36"/>
  <c r="BG22" i="36"/>
  <c r="BH30" i="36"/>
  <c r="BG25" i="36"/>
  <c r="BH303" i="36"/>
  <c r="BG303" i="36"/>
  <c r="BG297" i="36"/>
  <c r="BH312" i="36"/>
  <c r="BH307" i="36"/>
  <c r="BH305" i="36"/>
  <c r="BH301" i="36"/>
  <c r="BG308" i="36"/>
  <c r="BH302" i="36"/>
  <c r="BG299" i="36"/>
  <c r="BH297" i="36"/>
  <c r="BH311" i="36"/>
  <c r="BG300" i="36"/>
  <c r="BG312" i="36"/>
  <c r="BG310" i="36"/>
  <c r="BH308" i="36"/>
  <c r="BG307" i="36"/>
  <c r="BG309" i="36"/>
  <c r="BG311" i="36"/>
  <c r="BG306" i="36"/>
  <c r="BG298" i="36"/>
  <c r="BH304" i="36"/>
  <c r="BH27" i="36"/>
  <c r="BG302" i="36"/>
  <c r="BG301" i="36"/>
  <c r="BG66" i="36"/>
  <c r="BH299" i="36"/>
  <c r="BG304" i="36"/>
  <c r="BG30" i="36"/>
  <c r="BH298" i="36"/>
  <c r="BG305" i="36"/>
  <c r="BH306" i="36"/>
  <c r="BH310" i="36"/>
  <c r="BH300" i="36"/>
  <c r="BG376" i="36" l="1"/>
  <c r="BH376" i="36"/>
  <c r="BH345" i="36"/>
  <c r="BG345" i="36"/>
  <c r="BG283" i="36"/>
  <c r="BH283" i="36"/>
  <c r="BH252" i="36"/>
  <c r="BG252" i="36"/>
  <c r="BG221" i="36"/>
  <c r="BH221" i="36"/>
  <c r="BH314" i="36"/>
  <c r="BG314" i="36"/>
  <c r="S10" i="39" l="1"/>
  <c r="R12" i="39" s="1"/>
  <c r="M42" i="6"/>
  <c r="M40" i="6"/>
  <c r="M32" i="6" l="1"/>
  <c r="M26" i="6"/>
  <c r="M24" i="6"/>
  <c r="M44" i="6"/>
  <c r="M38" i="6"/>
  <c r="M20" i="6"/>
  <c r="M18" i="6"/>
  <c r="M22" i="6"/>
  <c r="M30" i="6"/>
  <c r="T13" i="7"/>
  <c r="V13" i="7" s="1"/>
  <c r="X13" i="7" s="1"/>
  <c r="T14" i="7"/>
  <c r="T15" i="7"/>
  <c r="T16" i="7"/>
  <c r="V16" i="7" s="1"/>
  <c r="X16" i="7" s="1"/>
  <c r="T17" i="7"/>
  <c r="T18" i="7"/>
  <c r="T19" i="7"/>
  <c r="T20" i="7"/>
  <c r="T21" i="7"/>
  <c r="T22" i="7"/>
  <c r="T23" i="7"/>
  <c r="T24" i="7"/>
  <c r="T25" i="7"/>
  <c r="T26" i="7"/>
  <c r="T27" i="7"/>
  <c r="T28" i="7"/>
  <c r="T29" i="7"/>
  <c r="T30" i="7"/>
  <c r="V30" i="7" s="1"/>
  <c r="X30" i="7" s="1"/>
  <c r="T31" i="7"/>
  <c r="T32" i="7"/>
  <c r="T33" i="7"/>
  <c r="T34" i="7"/>
  <c r="T35" i="7"/>
  <c r="T36" i="7"/>
  <c r="T37" i="7"/>
  <c r="T38" i="7"/>
  <c r="T39" i="7"/>
  <c r="T40" i="7"/>
  <c r="T41" i="7"/>
  <c r="L16" i="7"/>
  <c r="V15" i="7" l="1"/>
  <c r="X15" i="7" s="1"/>
  <c r="V31" i="7"/>
  <c r="X31" i="7" s="1"/>
  <c r="V29" i="7"/>
  <c r="X29" i="7" s="1"/>
  <c r="V28" i="7"/>
  <c r="X28" i="7" s="1"/>
  <c r="V22" i="7"/>
  <c r="X22" i="7" s="1"/>
  <c r="V21" i="7"/>
  <c r="X21" i="7" s="1"/>
  <c r="V26" i="7"/>
  <c r="X26" i="7" s="1"/>
  <c r="V25" i="7"/>
  <c r="X25" i="7" s="1"/>
  <c r="V24" i="7"/>
  <c r="X24" i="7" s="1"/>
  <c r="V23" i="7"/>
  <c r="X23" i="7" s="1"/>
  <c r="V27" i="7"/>
  <c r="X27" i="7" s="1"/>
  <c r="V20" i="7"/>
  <c r="X20" i="7" s="1"/>
  <c r="V17" i="7"/>
  <c r="X17" i="7" s="1"/>
  <c r="V19" i="7"/>
  <c r="X19" i="7" s="1"/>
  <c r="V18" i="7"/>
  <c r="X18" i="7" s="1"/>
  <c r="U13" i="7" l="1"/>
  <c r="U14" i="7"/>
  <c r="U18" i="7"/>
  <c r="U21" i="7"/>
  <c r="U22" i="7"/>
  <c r="U23" i="7"/>
  <c r="U24" i="7"/>
  <c r="U25" i="7"/>
  <c r="U26" i="7"/>
  <c r="U27" i="7"/>
  <c r="U28" i="7"/>
  <c r="U29" i="7"/>
  <c r="U30" i="7"/>
  <c r="U31" i="7"/>
  <c r="U32" i="7"/>
  <c r="U33" i="7"/>
  <c r="U34" i="7"/>
  <c r="U35" i="7"/>
  <c r="U36" i="7"/>
  <c r="U37" i="7"/>
  <c r="U38" i="7"/>
  <c r="U39" i="7"/>
  <c r="U40" i="7"/>
  <c r="U41" i="7"/>
  <c r="U19" i="7" l="1"/>
  <c r="U20" i="7"/>
  <c r="U16" i="7"/>
  <c r="M58" i="6"/>
  <c r="M56" i="6"/>
  <c r="R6" i="7" l="1"/>
  <c r="F7" i="7"/>
  <c r="P2" i="7"/>
  <c r="B2" i="7"/>
  <c r="M54" i="6" l="1"/>
  <c r="M50" i="6"/>
  <c r="M46" i="6"/>
  <c r="M69" i="3"/>
  <c r="M70" i="3" l="1"/>
  <c r="M81" i="3"/>
  <c r="M80" i="3"/>
  <c r="M75" i="3"/>
  <c r="M74" i="3"/>
  <c r="M86" i="3"/>
  <c r="M85" i="3"/>
  <c r="M62" i="6" l="1"/>
  <c r="E6" i="6" l="1"/>
  <c r="M6" i="6" s="1"/>
  <c r="G8" i="22" l="1"/>
  <c r="M51" i="3"/>
  <c r="G6" i="22" l="1"/>
  <c r="Q6" i="22" s="1"/>
  <c r="M48" i="3"/>
  <c r="M45" i="3"/>
  <c r="Q8" i="22"/>
  <c r="M53" i="3"/>
  <c r="B93" i="1" l="1"/>
  <c r="B40" i="1"/>
  <c r="B6" i="3" l="1"/>
  <c r="B5" i="3"/>
  <c r="B2" i="3"/>
  <c r="B2" i="22"/>
  <c r="B5" i="1"/>
  <c r="J17" i="6"/>
  <c r="B2" i="6"/>
  <c r="B61" i="3"/>
  <c r="B2" i="1"/>
  <c r="L31" i="7"/>
  <c r="T12" i="7"/>
  <c r="V12" i="7" s="1"/>
  <c r="X12" i="7" l="1"/>
  <c r="V14" i="7"/>
  <c r="X14" i="7" s="1"/>
  <c r="AA9" i="7"/>
  <c r="AA10" i="7"/>
  <c r="L24"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McNulty, Michael T</author>
  </authors>
  <commentList>
    <comment ref="C26" authorId="0" shapeId="0" xr:uid="{C8302D8E-11FC-414F-8B47-E60438A283F3}">
      <text>
        <r>
          <rPr>
            <sz val="9"/>
            <color indexed="81"/>
            <rFont val="Tahoma"/>
            <family val="2"/>
          </rPr>
          <t xml:space="preserve">Please confirm Charge Ramp Rate aligns with interconncting utility requirements. For example, NGrid allow maximum of 2.6%/sec as the default ramp rate for BESS interconnecting to distribution. This ramp rate may be further adjusted during impact study. </t>
        </r>
      </text>
    </comment>
    <comment ref="C32" authorId="0" shapeId="0" xr:uid="{CABB5331-33FC-4A97-B0A6-921E4008A8D0}">
      <text>
        <r>
          <rPr>
            <sz val="9"/>
            <color indexed="81"/>
            <rFont val="Tahoma"/>
            <family val="2"/>
          </rPr>
          <t xml:space="preserve">Please confirm Discharge Ramp Rate aligns with interconncting utility requirements. For example, NGrid allow maximum of 2.6%/sec as the default ramp rate for BESS interconnecting to distribution. This ramp rate may be further adjusted during impact study. </t>
        </r>
      </text>
    </comment>
    <comment ref="C97" authorId="0" shapeId="0" xr:uid="{32E0C4E8-7540-4A1E-8BBB-E63EB92430E9}">
      <text>
        <r>
          <rPr>
            <sz val="9"/>
            <color indexed="81"/>
            <rFont val="Tahoma"/>
            <family val="2"/>
          </rPr>
          <t xml:space="preserve">Please confirm Charge Ramp Rate aligns with interconncting utility requirements. For example, NGrid allow maximum of 2.6%/sec as the default ramp rate for BESS interconnecting to distribution. This ramp rate may be further adjusted during impact study. </t>
        </r>
      </text>
    </comment>
    <comment ref="C103" authorId="0" shapeId="0" xr:uid="{DD402822-CDCD-4C50-AA00-3988B080BC36}">
      <text>
        <r>
          <rPr>
            <sz val="9"/>
            <color indexed="81"/>
            <rFont val="Tahoma"/>
            <family val="2"/>
          </rPr>
          <t xml:space="preserve">Please confirm Discharge Ramp Rate aligns with interconncting utility requirements. For example, NGrid allow maximum of 2.6%/sec as the default ramp rate for BESS interconnecting to distribution. This ramp rate may be further adjusted during impact study.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MCNULTY, MICHAEL T</author>
  </authors>
  <commentList>
    <comment ref="V11" authorId="0" shapeId="0" xr:uid="{7EE8FF47-D3F9-4179-B9C7-79B564EF7417}">
      <text>
        <r>
          <rPr>
            <sz val="12"/>
            <color indexed="81"/>
            <rFont val="Times New Roman"/>
            <family val="1"/>
          </rPr>
          <t>Prices may be the same each year, include a one-time step down to account for the Alternative Compliance Payment (ACP) decrease from 2032 to 2033, or change by a defined rate or amount over time.</t>
        </r>
      </text>
    </comment>
    <comment ref="V58" authorId="0" shapeId="0" xr:uid="{32B0BA98-D1EC-443C-8FBE-239A37F398E6}">
      <text>
        <r>
          <rPr>
            <sz val="12"/>
            <color indexed="81"/>
            <rFont val="Times New Roman"/>
            <family val="1"/>
          </rPr>
          <t>Prices may be the same each year, include a one-time step down to account for the Alternative Compliance Payment (ACP) decrease from 2032 to 2033, or change by a defined rate or amount over time.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McNulty, Michael T</author>
  </authors>
  <commentList>
    <comment ref="T9" authorId="0" shapeId="0" xr:uid="{15361B02-36C8-4BFF-A3CA-46C14070DD7E}">
      <text>
        <r>
          <rPr>
            <b/>
            <sz val="9"/>
            <color indexed="81"/>
            <rFont val="Tahoma"/>
            <family val="2"/>
          </rPr>
          <t>Do not delete</t>
        </r>
      </text>
    </comment>
    <comment ref="S10" authorId="0" shapeId="0" xr:uid="{87E2492C-BD50-4C82-B1A1-60C3882722CE}">
      <text>
        <r>
          <rPr>
            <b/>
            <sz val="9"/>
            <color indexed="81"/>
            <rFont val="Tahoma"/>
            <family val="2"/>
          </rPr>
          <t>Do not delete</t>
        </r>
      </text>
    </comment>
    <comment ref="S42" authorId="0" shapeId="0" xr:uid="{F46DD03D-23CA-4DD7-AF7B-C7E49A519852}">
      <text>
        <r>
          <rPr>
            <b/>
            <sz val="9"/>
            <color indexed="81"/>
            <rFont val="Tahoma"/>
            <charset val="1"/>
          </rPr>
          <t>Do not delete</t>
        </r>
      </text>
    </comment>
    <comment ref="S43" authorId="0" shapeId="0" xr:uid="{4AC687A7-2563-42B5-9164-F0E8B43430AC}">
      <text>
        <r>
          <rPr>
            <b/>
            <sz val="9"/>
            <color indexed="81"/>
            <rFont val="Tahoma"/>
            <charset val="1"/>
          </rPr>
          <t>Do not delete</t>
        </r>
      </text>
    </comment>
    <comment ref="S72" authorId="0" shapeId="0" xr:uid="{F40C855B-7702-4FE5-968D-4248EDFF54AC}">
      <text>
        <r>
          <rPr>
            <sz val="9"/>
            <color indexed="81"/>
            <rFont val="Tahoma"/>
            <charset val="1"/>
          </rPr>
          <t>If 15th falls on Monday, so does the 1st. This maximizes CPECs</t>
        </r>
      </text>
    </comment>
    <comment ref="AB85" authorId="0" shapeId="0" xr:uid="{D78FF84C-2108-48A8-A95D-26F7AD622270}">
      <text>
        <r>
          <rPr>
            <sz val="9"/>
            <color indexed="81"/>
            <rFont val="Tahoma"/>
            <charset val="1"/>
          </rPr>
          <t>Netting out the seasonal peak CPECs that occur during actual peak as these are captured in Seasonal CPEC calculation table.</t>
        </r>
      </text>
    </comment>
    <comment ref="R89" authorId="0" shapeId="0" xr:uid="{B03C3C22-BA8C-4363-A204-24529C220D99}">
      <text>
        <r>
          <rPr>
            <sz val="9"/>
            <color indexed="81"/>
            <rFont val="Tahoma"/>
            <charset val="1"/>
          </rPr>
          <t>For calculation, assume actual peak occurs during summer season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McNulty, Michael T</author>
  </authors>
  <commentList>
    <comment ref="T9" authorId="0" shapeId="0" xr:uid="{E7A066A4-C159-4DB2-97A7-326CE5D8C25B}">
      <text>
        <r>
          <rPr>
            <b/>
            <sz val="9"/>
            <color indexed="81"/>
            <rFont val="Tahoma"/>
            <family val="2"/>
          </rPr>
          <t>Do not delete</t>
        </r>
      </text>
    </comment>
    <comment ref="S10" authorId="0" shapeId="0" xr:uid="{568B3FED-A4C9-4EED-9B52-F08E4D5B76C5}">
      <text>
        <r>
          <rPr>
            <b/>
            <sz val="9"/>
            <color indexed="81"/>
            <rFont val="Tahoma"/>
            <family val="2"/>
          </rPr>
          <t>Do not delete</t>
        </r>
      </text>
    </comment>
    <comment ref="S42" authorId="0" shapeId="0" xr:uid="{B08F9B39-7BB8-42C5-9957-81DEEBC10820}">
      <text>
        <r>
          <rPr>
            <b/>
            <sz val="9"/>
            <color indexed="81"/>
            <rFont val="Tahoma"/>
            <charset val="1"/>
          </rPr>
          <t>Do not delete</t>
        </r>
      </text>
    </comment>
    <comment ref="S43" authorId="0" shapeId="0" xr:uid="{5ACCC0BB-4BE9-4DBE-A470-78D228B98B29}">
      <text>
        <r>
          <rPr>
            <b/>
            <sz val="9"/>
            <color indexed="81"/>
            <rFont val="Tahoma"/>
            <charset val="1"/>
          </rPr>
          <t>Do not delete</t>
        </r>
      </text>
    </comment>
    <comment ref="S72" authorId="0" shapeId="0" xr:uid="{0995C8C7-4E48-4BA5-9392-DF3C61261CD5}">
      <text>
        <r>
          <rPr>
            <sz val="9"/>
            <color indexed="81"/>
            <rFont val="Tahoma"/>
            <charset val="1"/>
          </rPr>
          <t>If 15th falls on Monday, so does the 1st. This maximizes CPECs</t>
        </r>
      </text>
    </comment>
    <comment ref="AB85" authorId="0" shapeId="0" xr:uid="{0D3FBA97-81C2-46C0-A0F8-E1CFA80A3272}">
      <text>
        <r>
          <rPr>
            <sz val="9"/>
            <color indexed="81"/>
            <rFont val="Tahoma"/>
            <charset val="1"/>
          </rPr>
          <t>Netting out the seasonal peak CPECs that occur during actual peak as these are captured in Seasonal CPEC calculation table.</t>
        </r>
      </text>
    </comment>
    <comment ref="R89" authorId="0" shapeId="0" xr:uid="{D30576E6-5F68-4AC0-9740-16F153B39995}">
      <text>
        <r>
          <rPr>
            <sz val="9"/>
            <color indexed="81"/>
            <rFont val="Tahoma"/>
            <charset val="1"/>
          </rPr>
          <t>For calculation, assume actual peak occurs during summer season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<sst xmlns="http://schemas.openxmlformats.org/spreadsheetml/2006/main" count="1196" uniqueCount="291">
  <si>
    <t>Part I</t>
  </si>
  <si>
    <t>Guidelines and Instructions</t>
  </si>
  <si>
    <t>Certification, Project and Pricing Data (CPPD)</t>
  </si>
  <si>
    <t>Part I (continued)</t>
  </si>
  <si>
    <t>Part II (a)</t>
  </si>
  <si>
    <t>Proposal Certification and Authorization  (Appendix C)</t>
  </si>
  <si>
    <t>Project Title(s)</t>
  </si>
  <si>
    <t>(as Submitted to the Soliciting Parties)</t>
  </si>
  <si>
    <t>Bidder Name</t>
  </si>
  <si>
    <t>Bidder or Authorized</t>
  </si>
  <si>
    <t>Representative</t>
  </si>
  <si>
    <t>Bidder Representative's Title</t>
  </si>
  <si>
    <t>Date</t>
  </si>
  <si>
    <t>See signed Certification form provided separately</t>
  </si>
  <si>
    <t>Signature of Bidder or Authorized Representative</t>
  </si>
  <si>
    <t>Part II (b)</t>
  </si>
  <si>
    <t>Bidder and Contact Information</t>
  </si>
  <si>
    <t>Contact Information For Project</t>
  </si>
  <si>
    <t>Name</t>
  </si>
  <si>
    <t>Mailing Address</t>
  </si>
  <si>
    <t>Courier Address
(If Different)</t>
  </si>
  <si>
    <t>Telephone Number</t>
  </si>
  <si>
    <t>E-mail Address</t>
  </si>
  <si>
    <t>Alternate Contact (Optional)</t>
  </si>
  <si>
    <t>Part III</t>
  </si>
  <si>
    <t>Proposal Identification and Definitions</t>
  </si>
  <si>
    <t>Project Title</t>
  </si>
  <si>
    <t>How this proposal meets the definition of "Mid-duration Energy Storage System"?</t>
  </si>
  <si>
    <t>Is the proposal a new or existing facility? If existing, but the proposal to compete for a long-term contract is only for an upgraded portion, select new.</t>
  </si>
  <si>
    <t>(New/Existing)</t>
  </si>
  <si>
    <t>Is the proposal Transmission- or Distribution-Connected?</t>
  </si>
  <si>
    <t>(Tx/Dx)</t>
  </si>
  <si>
    <t>Environmental Attribute Product:</t>
  </si>
  <si>
    <t>(CPEC/Other)</t>
  </si>
  <si>
    <t>If other, please provide details of proposed Environmental Attribute:</t>
  </si>
  <si>
    <t>How this proposal meets the definition of "Qualified Energy Storage System" per 225 CMR 21.02 of the Clean Peak Energy Portfolio Standard?</t>
  </si>
  <si>
    <t>Indicate primary Eligibility Criteria to be used to demonstrate the project will be a Qualified Energy Storage System per 225 CMR 21.05 of the Clean Peak Energy Portfolio Standard:</t>
  </si>
  <si>
    <t>Has this proposal reserved capacity or does the bidder intend to reserve the proposal capacity in either the Near-Term Resource Multiplier (NTRM) or Distribution Circuit Multiplier (DCM) programs within the CPS?</t>
  </si>
  <si>
    <t>(Yes, No, No - but intended, N/A)</t>
  </si>
  <si>
    <t>(DCM, NTRM, N/A)</t>
  </si>
  <si>
    <t>mm-dd-yyyy</t>
  </si>
  <si>
    <t>MW</t>
  </si>
  <si>
    <t xml:space="preserve">Has the proposal already received its Statement of Qualification (SoQ) from DOER? </t>
  </si>
  <si>
    <t>(Yes, No)</t>
  </si>
  <si>
    <t>Part IV (a)</t>
  </si>
  <si>
    <t>Eligible Facility Summary Information</t>
  </si>
  <si>
    <t>Does this proposal include a second phase of development?</t>
  </si>
  <si>
    <t>(Yes/No)</t>
  </si>
  <si>
    <t>Guaranteed Commercial Operation Date (If an existing facility, please enter the proposed date of the Contract Services Term)</t>
  </si>
  <si>
    <t>For evaluation purposes, the term is assumed to start on the first day of the first full calendar month beginning on or after the Proposed Delivery Term Start Date or the Guaranteed Commercial Operation Date as applicable, as shown to the right:</t>
  </si>
  <si>
    <t>Capacity of the proposal (MW)</t>
  </si>
  <si>
    <t>MW Full Rated Capacity</t>
  </si>
  <si>
    <t>MW Delivery</t>
  </si>
  <si>
    <t>Storage Energy Capacity (MWh)</t>
  </si>
  <si>
    <t>MWh</t>
  </si>
  <si>
    <t>Discharge Duration at Full-Rated Capacity (hrs.)</t>
  </si>
  <si>
    <t>Hrs.</t>
  </si>
  <si>
    <t>Minimum Charge Rate (MW)</t>
  </si>
  <si>
    <t>Maximum Charge Rate (MW)</t>
  </si>
  <si>
    <t>Charge Ramp Rate (MW/min)</t>
  </si>
  <si>
    <t>MW/min</t>
  </si>
  <si>
    <t>Minimum Discharge Rate (MW)</t>
  </si>
  <si>
    <t>Maximum Discharge Rate (MW)</t>
  </si>
  <si>
    <t>Discharge Ramp Rate (MW/min)*</t>
  </si>
  <si>
    <t>Charging Efficiency (%)</t>
  </si>
  <si>
    <t>%</t>
  </si>
  <si>
    <t>Discharging Efficiency (%)</t>
  </si>
  <si>
    <t>Round Trip Efficiency (%)</t>
  </si>
  <si>
    <t>Maximum Station Service Load (kW)</t>
  </si>
  <si>
    <t>kW</t>
  </si>
  <si>
    <t>Average Station Service Load (kW)</t>
  </si>
  <si>
    <t>Self-Discharge Rate (% energy capacity/month)</t>
  </si>
  <si>
    <t>%/month</t>
  </si>
  <si>
    <t>Expected Annual Availability (%)</t>
  </si>
  <si>
    <t>Co-sited Solar Capacity in MW AC</t>
  </si>
  <si>
    <t>Buyers' Percentage Entitlement of facility output</t>
  </si>
  <si>
    <t>(Enter Percent relative to entire Facility)</t>
  </si>
  <si>
    <r>
      <t xml:space="preserve">Is the Buyers' Percentage Entitlement scalable downward in the event that acceptance of the full amount offered would result in exceedance of the target procurement amount?
</t>
    </r>
    <r>
      <rPr>
        <i/>
        <sz val="10"/>
        <rFont val="Times New Roman"/>
        <family val="1"/>
      </rPr>
      <t xml:space="preserve">   (note: if the percentage the buyers would be entitled to is scalable, the full capacity of the facility must still be developed.)</t>
    </r>
  </si>
  <si>
    <t>What is the minimum Buyers' Percentage Entitlement acceptable ?</t>
  </si>
  <si>
    <t>Does the bidder intend to seek additional buyers or offtakers, other than the MA EDCs included here?</t>
  </si>
  <si>
    <t>Proposed Delivery Point(s)**</t>
  </si>
  <si>
    <t>ISO New England Load Zone for Proposed Delivery Point</t>
  </si>
  <si>
    <t>For distribution-connected only, proposed interconnection point is approved per ISA (yes/no)</t>
  </si>
  <si>
    <t>Note: Please provide any additional technical information about the Energy Storage System that the Evaluation Team would need to consider to evaluate the Opertional Information Bidder provided in Part V (e.g., Min/Max cycles per day or year or lifetime, factors that impact above stated technical information and how that technical information would change) as part of the response to Section A-3 of the Bidder Response Form.</t>
  </si>
  <si>
    <t>Please note:  For transmission-connected projects, the Delivery Point must be the specific Node on the ISO-NE Pool Transmission Facilities, as determined by ISO-NE, where Seller shall transmit its Energy to Buyer, as set forth in Exhibit A to the contract.  Seller shall be responsible for all applicable charges associated with transmission interconnection, service and delivery charges, including all related ISO-NE administrative fees and other FERC-approved charges in connection with the Delivery of Energy to the Delivery Point.</t>
  </si>
  <si>
    <t xml:space="preserve">* Ensure discharge rate complies with technical standards required by distribution systems companies
**The single Delivery Point proposed by Buyer or if there are two proposed Delivery Points, only where there is a specified allocation of energy between the Delivery Points (in contrast to a proposed and alternative Delivery Point). For distribution projects only, please enter proposed interconnection point (i.e. substation, feeder) or reference the section of the bidder package that describes the facility and includes interconnection details. </t>
  </si>
  <si>
    <t>Part IV (b)</t>
  </si>
  <si>
    <t>Eligible Facility Summary Information, Phase 2 (if applicable)</t>
  </si>
  <si>
    <t>Part V (a)</t>
  </si>
  <si>
    <t xml:space="preserve">Part V (a) (i) -  Energy Storage </t>
  </si>
  <si>
    <t>Operational Information - Energy Storage Charging/Discharging Schedule</t>
  </si>
  <si>
    <t>Data Entry</t>
  </si>
  <si>
    <t xml:space="preserve">Representative Energy Storage Charging/Discharging Schedule in Representative Year </t>
  </si>
  <si>
    <t>Data Entry:</t>
  </si>
  <si>
    <t>Hourly Profile</t>
  </si>
  <si>
    <t>Enter Representative Hourly Charging (-) and Discharging (+) Schedule for</t>
  </si>
  <si>
    <t xml:space="preserve">weather year </t>
  </si>
  <si>
    <r>
      <t xml:space="preserve">     </t>
    </r>
    <r>
      <rPr>
        <b/>
        <u/>
        <sz val="12"/>
        <color theme="1"/>
        <rFont val="Times New Roman"/>
        <family val="1"/>
      </rPr>
      <t>JANUARY</t>
    </r>
  </si>
  <si>
    <t>HE</t>
  </si>
  <si>
    <t>Month</t>
  </si>
  <si>
    <t>Off-Pk</t>
  </si>
  <si>
    <t>On-Peak</t>
  </si>
  <si>
    <t>Charging</t>
  </si>
  <si>
    <t>Discharging</t>
  </si>
  <si>
    <t>VLOOKUP</t>
  </si>
  <si>
    <t>Avg</t>
  </si>
  <si>
    <t>Cells with Contents</t>
  </si>
  <si>
    <t>Weekday</t>
  </si>
  <si>
    <t>DayofWeek</t>
  </si>
  <si>
    <t>Sun</t>
  </si>
  <si>
    <t>Mon</t>
  </si>
  <si>
    <t>Tues</t>
  </si>
  <si>
    <t>Wed</t>
  </si>
  <si>
    <t>Thur</t>
  </si>
  <si>
    <t>Fri</t>
  </si>
  <si>
    <t>Sat</t>
  </si>
  <si>
    <t xml:space="preserve">This table is calculated from data entry in Part V(a).  You must insert an Hourly Profile to the right for the entire facility.  </t>
  </si>
  <si>
    <r>
      <t>HOURLY STORAGE ENERGY FLOW in MW (</t>
    </r>
    <r>
      <rPr>
        <b/>
        <i/>
        <sz val="12"/>
        <color theme="1"/>
        <rFont val="Times New Roman"/>
        <family val="1"/>
      </rPr>
      <t>averaged</t>
    </r>
    <r>
      <rPr>
        <b/>
        <sz val="12"/>
        <color theme="1"/>
        <rFont val="Times New Roman"/>
        <family val="1"/>
      </rPr>
      <t>) - 12 Months by 24 Hours For Representative Day For Each Month</t>
    </r>
  </si>
  <si>
    <t>Jan</t>
  </si>
  <si>
    <t>Feb</t>
  </si>
  <si>
    <t>Mar</t>
  </si>
  <si>
    <t>Apr</t>
  </si>
  <si>
    <t>May</t>
  </si>
  <si>
    <t>Jun</t>
  </si>
  <si>
    <t>Jul</t>
  </si>
  <si>
    <t>Aug</t>
  </si>
  <si>
    <t>Sep</t>
  </si>
  <si>
    <t>Oct</t>
  </si>
  <si>
    <t>Nov</t>
  </si>
  <si>
    <t>Dec</t>
  </si>
  <si>
    <t>Monthly</t>
  </si>
  <si>
    <t>Hours above Maximum Discharge Rate</t>
  </si>
  <si>
    <t>Hours above Maximum Charge Rate</t>
  </si>
  <si>
    <r>
      <t xml:space="preserve">     </t>
    </r>
    <r>
      <rPr>
        <b/>
        <u/>
        <sz val="12"/>
        <color theme="1"/>
        <rFont val="Times New Roman"/>
        <family val="1"/>
      </rPr>
      <t>FEBRUARY</t>
    </r>
  </si>
  <si>
    <t>Part V (b)</t>
  </si>
  <si>
    <t>MONTHLY ADJUSTMENT FACTORS AS PERCENTAGE OF EXPECTED PRODUCTION</t>
  </si>
  <si>
    <t>Enter factors in decimal format, where 1 equals no adjustment (i.e. a decrease of 2% should be entered as 0.98)</t>
  </si>
  <si>
    <t>Max Term</t>
  </si>
  <si>
    <t>Year</t>
  </si>
  <si>
    <r>
      <t xml:space="preserve">     </t>
    </r>
    <r>
      <rPr>
        <b/>
        <u/>
        <sz val="12"/>
        <color theme="1"/>
        <rFont val="Times New Roman"/>
        <family val="1"/>
      </rPr>
      <t>MARCH</t>
    </r>
  </si>
  <si>
    <t>IMPORTANT: These factors are for specific months and calendar years.  The first entry must coincide with the project start date.</t>
  </si>
  <si>
    <r>
      <t xml:space="preserve">     </t>
    </r>
    <r>
      <rPr>
        <b/>
        <u/>
        <sz val="12"/>
        <color theme="1"/>
        <rFont val="Times New Roman"/>
        <family val="1"/>
      </rPr>
      <t>APRIL</t>
    </r>
  </si>
  <si>
    <t>Part V (c)</t>
  </si>
  <si>
    <t>MONTHLY DEGRADATION FACTORS AS PERCENTAGE OF EXPECTED PRODUCTION</t>
  </si>
  <si>
    <r>
      <t xml:space="preserve">     </t>
    </r>
    <r>
      <rPr>
        <b/>
        <u/>
        <sz val="12"/>
        <color theme="1"/>
        <rFont val="Times New Roman"/>
        <family val="1"/>
      </rPr>
      <t>MAY</t>
    </r>
  </si>
  <si>
    <r>
      <t xml:space="preserve">     </t>
    </r>
    <r>
      <rPr>
        <b/>
        <u/>
        <sz val="12"/>
        <color theme="1"/>
        <rFont val="Times New Roman"/>
        <family val="1"/>
      </rPr>
      <t>JUNE</t>
    </r>
  </si>
  <si>
    <t>Part V (d)</t>
  </si>
  <si>
    <t>MONTHLY OVERBUILD FACTORS AS PERCENTAGE OF EXPECTED PRODUCTION</t>
  </si>
  <si>
    <t>Enter factors in decimal format, where 1 equals no adjustment (i.e. a overbuild of 110% should be entered as 1.1)</t>
  </si>
  <si>
    <r>
      <t xml:space="preserve">     </t>
    </r>
    <r>
      <rPr>
        <b/>
        <u/>
        <sz val="12"/>
        <color theme="1"/>
        <rFont val="Times New Roman"/>
        <family val="1"/>
      </rPr>
      <t>JULY</t>
    </r>
  </si>
  <si>
    <t>Energy Storage Validations</t>
  </si>
  <si>
    <t>Part V (informational)</t>
  </si>
  <si>
    <t>Validation and Conversion Assumptions and Calculations</t>
  </si>
  <si>
    <r>
      <t xml:space="preserve">     </t>
    </r>
    <r>
      <rPr>
        <b/>
        <u/>
        <sz val="12"/>
        <color theme="1"/>
        <rFont val="Times New Roman"/>
        <family val="1"/>
      </rPr>
      <t>AUGUST</t>
    </r>
  </si>
  <si>
    <t>Average  Days used to convert hourly profiles into monthly and annual amounts</t>
  </si>
  <si>
    <t>Average Number of Weekdays</t>
  </si>
  <si>
    <t>Average Number of Weekend Days</t>
  </si>
  <si>
    <t>Average Days</t>
  </si>
  <si>
    <t>Average NERC Holiday</t>
  </si>
  <si>
    <t>Charge (+) and Discharge(-) Conversion Prior to Monthly Adjustment Factors ( Daily MWh/day)</t>
  </si>
  <si>
    <t>Sum of HE 1-7, 24</t>
  </si>
  <si>
    <t>Charge</t>
  </si>
  <si>
    <t>Discharge</t>
  </si>
  <si>
    <t>Sum of  HE 8-23</t>
  </si>
  <si>
    <t>Sum of  HE 1-24</t>
  </si>
  <si>
    <t>Monthly Generation and Delivery Summary (MWh)</t>
  </si>
  <si>
    <t>Average Monthly On-Peak Period (prior to monthly adjustment factors)</t>
  </si>
  <si>
    <t>Average Monthly Off-Peak Period (prior to monthly adjustment factors)</t>
  </si>
  <si>
    <t>Total Monthly Energy (prior to monthly adjustment factors)</t>
  </si>
  <si>
    <r>
      <t xml:space="preserve">     </t>
    </r>
    <r>
      <rPr>
        <b/>
        <u/>
        <sz val="12"/>
        <color theme="1"/>
        <rFont val="Times New Roman"/>
        <family val="1"/>
      </rPr>
      <t>SEPTEMBER</t>
    </r>
  </si>
  <si>
    <t>Monthly Balance Check</t>
  </si>
  <si>
    <t>Monthly Storage Flows (MWh)</t>
  </si>
  <si>
    <t>Net Loss</t>
  </si>
  <si>
    <t>Efficiency</t>
  </si>
  <si>
    <t>Total Annual Energy and Capacity Factor (prior to monthly adjustment factors)</t>
  </si>
  <si>
    <t>On-Peak Hours</t>
  </si>
  <si>
    <t>Off-Peak Hours</t>
  </si>
  <si>
    <t>All Hours</t>
  </si>
  <si>
    <t>AnnCapFac</t>
  </si>
  <si>
    <t>Charge (MWh)</t>
  </si>
  <si>
    <t>Charge CapFac</t>
  </si>
  <si>
    <r>
      <t>Discharge</t>
    </r>
    <r>
      <rPr>
        <sz val="10"/>
        <color theme="1"/>
        <rFont val="Times New Roman"/>
        <family val="1"/>
      </rPr>
      <t xml:space="preserve"> (MWh)</t>
    </r>
  </si>
  <si>
    <t>Discharge CapFac</t>
  </si>
  <si>
    <r>
      <t xml:space="preserve">     </t>
    </r>
    <r>
      <rPr>
        <b/>
        <u/>
        <sz val="12"/>
        <color theme="1"/>
        <rFont val="Times New Roman"/>
        <family val="1"/>
      </rPr>
      <t>OCTOBER</t>
    </r>
  </si>
  <si>
    <r>
      <t xml:space="preserve">     </t>
    </r>
    <r>
      <rPr>
        <b/>
        <u/>
        <sz val="12"/>
        <color theme="1"/>
        <rFont val="Times New Roman"/>
        <family val="1"/>
      </rPr>
      <t>NOVEMBER</t>
    </r>
  </si>
  <si>
    <r>
      <t xml:space="preserve">     </t>
    </r>
    <r>
      <rPr>
        <b/>
        <u/>
        <sz val="12"/>
        <color theme="1"/>
        <rFont val="Times New Roman"/>
        <family val="1"/>
      </rPr>
      <t>DECEMBER</t>
    </r>
  </si>
  <si>
    <t>Representative Year</t>
  </si>
  <si>
    <t xml:space="preserve">Part VI (a) </t>
  </si>
  <si>
    <t>Part VI (a) (i)</t>
  </si>
  <si>
    <t>Section 2.2.1.3.(a) check</t>
  </si>
  <si>
    <t>COD Year</t>
  </si>
  <si>
    <t>COD Month</t>
  </si>
  <si>
    <t>Contract Services Term:</t>
  </si>
  <si>
    <t>(0 to 30 years)</t>
  </si>
  <si>
    <t>Contract Year</t>
  </si>
  <si>
    <t>CPS Compliance Year</t>
  </si>
  <si>
    <t>CPS ACP</t>
  </si>
  <si>
    <t>Proposal $/Environmental Attribute (nominal$)</t>
  </si>
  <si>
    <t>CPEC Price less than 97.75% of the ACP</t>
  </si>
  <si>
    <t>Defined rate (or with one-time 2033 decrease)</t>
  </si>
  <si>
    <t>Environmental Attribute Price</t>
  </si>
  <si>
    <t>$/Environmental Attribute (nominal$)</t>
  </si>
  <si>
    <t>Prices may be the same each year, include a one-time step down to account for the Alternative Compliance Payment (ACP) decrease from 2032 to 2033, or change by a defined rate or amount over time.</t>
  </si>
  <si>
    <t>In no single year over the life of the long-term contract can the $/CPEC price be higher than 97.75% of the ACP, as published in the Clean Peak Portfolio Standard Regulation section 225 CMR 21.08(3)(a)2.</t>
  </si>
  <si>
    <t xml:space="preserve">Part VI (b) </t>
  </si>
  <si>
    <t>Pricing Information, Phase 2</t>
  </si>
  <si>
    <t>Part VI (b) (i)</t>
  </si>
  <si>
    <t>Part VII (a)</t>
  </si>
  <si>
    <t>Environmental Attribute Delivery Schedule</t>
  </si>
  <si>
    <t>EXPECTED STORAGE CLEAN PEAK ENERGY CERTIFICATES (CPECs) TO BE DELIVERED UNDER THE LONG-TERM CONTRACT - Representative Month for Each Year</t>
  </si>
  <si>
    <t>Part VII (a) (i)</t>
  </si>
  <si>
    <t>Actual Monthly System Peak Multiplier Assumptions</t>
  </si>
  <si>
    <t>Period</t>
  </si>
  <si>
    <t>System Peak Assumption 
(%)</t>
  </si>
  <si>
    <t>May (1x)</t>
  </si>
  <si>
    <t>May (4x)</t>
  </si>
  <si>
    <t>Sep (4x)</t>
  </si>
  <si>
    <t>Sep (1x)</t>
  </si>
  <si>
    <t>For conditional formatting in Part VII (a)</t>
  </si>
  <si>
    <t>IMPORTANT: These CPECS are for specific months and calendar years.  The first entry must coincide with the project start date or contract service term start date. Cells with red background exceed the Contract Maximum Amount as calculated below.</t>
  </si>
  <si>
    <t xml:space="preserve">Part VII (b) </t>
  </si>
  <si>
    <t>Part VII (b) (i)</t>
  </si>
  <si>
    <t>Contract Maximum Amount</t>
  </si>
  <si>
    <t>Contract Maximum Amount Calculator - No Input Required</t>
  </si>
  <si>
    <t>Seasonal CPECs</t>
  </si>
  <si>
    <t>Days</t>
  </si>
  <si>
    <t>Weekend Days</t>
  </si>
  <si>
    <t>Holidays</t>
  </si>
  <si>
    <t>Max Business days</t>
  </si>
  <si>
    <t>Seasonal Multiplier</t>
  </si>
  <si>
    <t>4 hours CPS window</t>
  </si>
  <si>
    <t xml:space="preserve">CPECs </t>
  </si>
  <si>
    <t>CPECs after year 10</t>
  </si>
  <si>
    <t>January</t>
  </si>
  <si>
    <t>Capacity of the proposal (MW), Delivered</t>
  </si>
  <si>
    <t>February</t>
  </si>
  <si>
    <t>March</t>
  </si>
  <si>
    <t>April</t>
  </si>
  <si>
    <t>Confirm the below Contract Maximum Amount, as defined in form LTC</t>
  </si>
  <si>
    <t>June</t>
  </si>
  <si>
    <t>July</t>
  </si>
  <si>
    <t>August</t>
  </si>
  <si>
    <t>CMA</t>
  </si>
  <si>
    <t>CMA after 10 years*</t>
  </si>
  <si>
    <t>September</t>
  </si>
  <si>
    <t>October</t>
  </si>
  <si>
    <t>November</t>
  </si>
  <si>
    <t>December</t>
  </si>
  <si>
    <t>Actual Peak CPECs</t>
  </si>
  <si>
    <t>Actual Peak Multiplier</t>
  </si>
  <si>
    <t>Actual Peak Hour</t>
  </si>
  <si>
    <t>Contract Maximum Amount by Buyer</t>
  </si>
  <si>
    <t>Eversource</t>
  </si>
  <si>
    <t>National Grid</t>
  </si>
  <si>
    <t>Unitil</t>
  </si>
  <si>
    <t>*Applies to Near-Term Resource Multiplier (NTRM) or Distribution Circuit Multiplier (DCM) qualified projects. 10 years after SoQ, or for NTRM qualified proposals after December 31, 2036.</t>
  </si>
  <si>
    <t>Part VII (other)</t>
  </si>
  <si>
    <t>EXPECTED STORAGE non-CPEC Environmental Attribute - Description of schedule for delivery</t>
  </si>
  <si>
    <t>ISO-NE Capacity Auction Qualification</t>
  </si>
  <si>
    <t xml:space="preserve">Provide MW of expected qualified capacity for the Facility determined in accordance with the Forward Capacity Auction Qualification (“FCAQ”) process, or the ISO-NE replacement process, implemented after the FERC Order on Compliance with Order Nos. 2023/2023-A, which proposes to shift the Capacity Network Resource Interconnection Service (“CNRIS”) milestones from the Forward Capacity Market to the interconnection (cluster study) process.   </t>
  </si>
  <si>
    <t>Phase</t>
  </si>
  <si>
    <t>First Capacity Commitment Period</t>
  </si>
  <si>
    <t>Summer</t>
  </si>
  <si>
    <t>Winter</t>
  </si>
  <si>
    <t>Phase 1</t>
  </si>
  <si>
    <t>June 20xx through May 20yy</t>
  </si>
  <si>
    <t>Phase 2</t>
  </si>
  <si>
    <t>(Change xx and yy to reflect first Capacity Commitment Period)</t>
  </si>
  <si>
    <t xml:space="preserve">Please confirm if you have completed the studies referenced in RFP Section 2.2.1.6 and included any completed studies with your bid submission.  Please indicate the status of any studies not completed. </t>
  </si>
  <si>
    <t>Please explain:</t>
  </si>
  <si>
    <t>Validation Tables and Data</t>
  </si>
  <si>
    <t>Titles</t>
  </si>
  <si>
    <t/>
  </si>
  <si>
    <t>ISO NE Load Zones</t>
  </si>
  <si>
    <t>4001 .Z.MAINE</t>
  </si>
  <si>
    <t>4002 .Z.NEWHAMPSHIRE</t>
  </si>
  <si>
    <t>4003 .Z.VERMONT</t>
  </si>
  <si>
    <t>4004 .Z.CONNECTICUT</t>
  </si>
  <si>
    <t>4005 .Z.RHODEISLAND</t>
  </si>
  <si>
    <t>4006 .Z.SEMASS</t>
  </si>
  <si>
    <t>4007 .Z.WCMASS</t>
  </si>
  <si>
    <t>4008 .Z.NEMASSBOST</t>
  </si>
  <si>
    <t>External Interface</t>
  </si>
  <si>
    <t>Version</t>
  </si>
  <si>
    <t>CPS Qualification</t>
  </si>
  <si>
    <t>Co-location with a Qualified RPS Resource</t>
  </si>
  <si>
    <t>Contractual pairing with a Qualified RPS Resource</t>
  </si>
  <si>
    <t>Charging coincident with periods of typically high renewable energy</t>
  </si>
  <si>
    <t>Demonstration of an operational schedule that serves to resolve load flow or power quality concerns otherwise associated with intermittent renewable energy resources</t>
  </si>
  <si>
    <t>Part VIII</t>
  </si>
  <si>
    <t>RD2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</si>
</sst>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7" formatCode="&quot;$&quot;#,##0.00_);\(&quot;$&quot;#,##0.00\)"/>
    <numFmt numFmtId="44" formatCode="_(&quot;$&quot;* #,##0.00_);_(&quot;$&quot;* \(#,##0.00\);_(&quot;$&quot;* &quot;-&quot;??_);_(@_)"/>
    <numFmt numFmtId="43" formatCode="_(* #,##0.00_);_(* \(#,##0.00\);_(* &quot;-&quot;??_);_(@_)"/>
    <numFmt numFmtId="164" formatCode="mm/dd/yyyy;@"/>
    <numFmt numFmtId="165" formatCode="0.0"/>
    <numFmt numFmtId="167" formatCode="&quot;$&quot;#,##0.00"/>
    <numFmt numFmtId="168" formatCode="_(* #,##0_);_(* \(#,##0\);_(* &quot;-&quot;??_);_(@_)"/>
    <numFmt numFmtId="169" formatCode="0_);\(0\)"/>
    <numFmt numFmtId="170" formatCode="0.000_);\(0.000\)"/>
    <numFmt numFmtId="171" formatCode="0.0%"/>
    <numFmt numFmtId="173" formatCode="0.00%\ &quot;Delivery Efficiency&quot;"/>
    <numFmt numFmtId="174" formatCode="#,##0.0_);\(#,##0.0\)"/>
    <numFmt numFmtId="175" formatCode="mm"/>
    <numFmt numFmtId="176" formatCode="0.0_);\(0.0\)"/>
  </numFmts>
  <fonts count="69"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2"/>
      <color theme="1"/>
      <name val="Times New Roman"/>
      <family val="1"/>
    </font>
    <font>
      <sz val="11"/>
      <color theme="1"/>
      <name val="Calibri"/>
      <family val="2"/>
      <scheme val="minor"/>
    </font>
    <font>
      <b/>
      <sz val="11"/>
      <color rgb="FFFF0000"/>
      <name val="Times New Roman"/>
      <family val="1"/>
    </font>
    <font>
      <b/>
      <sz val="11"/>
      <name val="Times New Roman"/>
      <family val="1"/>
    </font>
    <font>
      <sz val="12"/>
      <name val="Times New Roman"/>
      <family val="1"/>
    </font>
    <font>
      <sz val="12"/>
      <color rgb="FF0070C0"/>
      <name val="Times New Roman"/>
      <family val="1"/>
    </font>
    <font>
      <sz val="11"/>
      <color rgb="FF0070C0"/>
      <name val="Calibri"/>
      <family val="2"/>
      <scheme val="minor"/>
    </font>
    <font>
      <i/>
      <sz val="12"/>
      <color theme="1"/>
      <name val="Times New Roman"/>
      <family val="1"/>
    </font>
    <font>
      <b/>
      <sz val="10"/>
      <color rgb="FFFF0000"/>
      <name val="Times New Roman"/>
      <family val="1"/>
    </font>
    <font>
      <sz val="10"/>
      <color theme="1"/>
      <name val="Times New Roman"/>
      <family val="1"/>
    </font>
    <font>
      <sz val="11"/>
      <name val="Calibri"/>
      <family val="2"/>
      <scheme val="minor"/>
    </font>
    <font>
      <i/>
      <sz val="10"/>
      <color rgb="FFFF0000"/>
      <name val="Times New Roman"/>
      <family val="1"/>
    </font>
    <font>
      <u/>
      <sz val="11"/>
      <color theme="10"/>
      <name val="Calibri"/>
      <family val="2"/>
      <scheme val="minor"/>
    </font>
    <font>
      <i/>
      <sz val="11"/>
      <color theme="1"/>
      <name val="Times New Roman"/>
      <family val="1"/>
    </font>
    <font>
      <b/>
      <sz val="11"/>
      <color theme="1"/>
      <name val="Times New Roman"/>
      <family val="1"/>
    </font>
    <font>
      <i/>
      <sz val="10"/>
      <color theme="1"/>
      <name val="Times New Roman"/>
      <family val="1"/>
    </font>
    <font>
      <i/>
      <sz val="9"/>
      <color theme="1"/>
      <name val="Times New Roman"/>
      <family val="1"/>
    </font>
    <font>
      <sz val="11"/>
      <name val="Calibri"/>
      <family val="2"/>
    </font>
    <font>
      <sz val="11"/>
      <name val="Times New Roman"/>
      <family val="1"/>
    </font>
    <font>
      <b/>
      <sz val="11"/>
      <color rgb="FFFF0000"/>
      <name val="Calibri"/>
      <family val="2"/>
      <scheme val="minor"/>
    </font>
    <font>
      <i/>
      <sz val="10"/>
      <name val="Times New Roman"/>
      <family val="1"/>
    </font>
    <font>
      <u/>
      <sz val="12"/>
      <name val="Times New Roman"/>
      <family val="1"/>
    </font>
    <font>
      <i/>
      <u/>
      <sz val="12"/>
      <color theme="1"/>
      <name val="Times New Roman"/>
      <family val="1"/>
    </font>
    <font>
      <sz val="8"/>
      <name val="Calibri"/>
      <family val="2"/>
      <scheme val="minor"/>
    </font>
    <font>
      <sz val="11"/>
      <color rgb="FFFF0000"/>
      <name val="Times New Roman"/>
      <family val="1"/>
    </font>
    <font>
      <b/>
      <sz val="12"/>
      <name val="Times New Roman"/>
      <family val="1"/>
    </font>
    <font>
      <b/>
      <sz val="10"/>
      <color theme="1"/>
      <name val="Times New Roman"/>
      <family val="1"/>
    </font>
    <font>
      <b/>
      <sz val="12"/>
      <color rgb="FFFF0000"/>
      <name val="Times New Roman"/>
      <family val="1"/>
    </font>
    <font>
      <b/>
      <i/>
      <sz val="12"/>
      <color theme="1"/>
      <name val="Times New Roman"/>
      <family val="1"/>
    </font>
    <font>
      <b/>
      <sz val="11"/>
      <color theme="9" tint="-0.249977111117893"/>
      <name val="Times New Roman"/>
      <family val="1"/>
    </font>
    <font>
      <i/>
      <sz val="12"/>
      <color rgb="FFFF0000"/>
      <name val="Times New Roman"/>
      <family val="1"/>
    </font>
    <font>
      <sz val="11"/>
      <color theme="8" tint="-0.249977111117893"/>
      <name val="Times New Roman"/>
      <family val="1"/>
    </font>
    <font>
      <sz val="12"/>
      <color theme="3"/>
      <name val="Times New Roman"/>
      <family val="1"/>
    </font>
    <font>
      <sz val="9"/>
      <color theme="1"/>
      <name val="Times New Roman"/>
      <family val="1"/>
    </font>
    <font>
      <b/>
      <i/>
      <sz val="11"/>
      <color rgb="FFFF0000"/>
      <name val="Times New Roman"/>
      <family val="1"/>
    </font>
    <font>
      <i/>
      <sz val="12"/>
      <color rgb="FF0070C0"/>
      <name val="Times New Roman"/>
      <family val="1"/>
    </font>
    <font>
      <b/>
      <sz val="14"/>
      <color rgb="FFC00000"/>
      <name val="Times New Roman"/>
      <family val="1"/>
    </font>
    <font>
      <sz val="11.5"/>
      <color theme="1"/>
      <name val="Times New Roman"/>
      <family val="1"/>
    </font>
    <font>
      <sz val="11.5"/>
      <color theme="1"/>
      <name val="Calibri"/>
      <family val="2"/>
      <scheme val="minor"/>
    </font>
    <font>
      <u/>
      <sz val="12"/>
      <color theme="10"/>
      <name val="Calibri"/>
      <family val="2"/>
      <scheme val="minor"/>
    </font>
    <font>
      <sz val="10.5"/>
      <color rgb="FFFF0000"/>
      <name val="Times New Roman"/>
      <family val="1"/>
    </font>
    <font>
      <sz val="11.5"/>
      <color rgb="FFFF0000"/>
      <name val="Times New Roman"/>
      <family val="1"/>
    </font>
    <font>
      <b/>
      <sz val="11"/>
      <color rgb="FF0070C0"/>
      <name val="Times New Roman"/>
      <family val="1"/>
    </font>
    <font>
      <sz val="8"/>
      <color theme="1"/>
      <name val="Times New Roman"/>
      <family val="1"/>
    </font>
    <font>
      <sz val="12"/>
      <color theme="0"/>
      <name val="Times New Roman"/>
      <family val="1"/>
    </font>
    <font>
      <sz val="11"/>
      <color rgb="FFB8DFE8"/>
      <name val="Times New Roman"/>
      <family val="1"/>
    </font>
    <font>
      <i/>
      <sz val="12"/>
      <name val="Times New Roman"/>
      <family val="1"/>
    </font>
    <font>
      <sz val="11.5"/>
      <name val="Times New Roman"/>
      <family val="1"/>
    </font>
    <font>
      <sz val="10.5"/>
      <name val="Times New Roman"/>
      <family val="1"/>
    </font>
    <font>
      <i/>
      <sz val="10"/>
      <color rgb="FF0070C0"/>
      <name val="Times New Roman"/>
      <family val="1"/>
    </font>
    <font>
      <sz val="12"/>
      <color indexed="81"/>
      <name val="Times New Roman"/>
      <family val="1"/>
    </font>
    <font>
      <b/>
      <sz val="11"/>
      <color rgb="FF3F3F3F"/>
      <name val="Calibri"/>
      <family val="2"/>
      <scheme val="minor"/>
    </font>
    <font>
      <sz val="9"/>
      <color indexed="81"/>
      <name val="Tahoma"/>
      <charset val="1"/>
    </font>
    <font>
      <b/>
      <u/>
      <sz val="11"/>
      <color theme="1"/>
      <name val="Calibri"/>
      <family val="2"/>
      <scheme val="minor"/>
    </font>
    <font>
      <b/>
      <sz val="9"/>
      <color indexed="81"/>
      <name val="Tahoma"/>
      <charset val="1"/>
    </font>
    <font>
      <i/>
      <sz val="11"/>
      <name val="Calibri"/>
      <family val="2"/>
      <scheme val="minor"/>
    </font>
    <font>
      <u/>
      <sz val="11"/>
      <color theme="1"/>
      <name val="Calibri"/>
      <family val="2"/>
      <scheme val="minor"/>
    </font>
    <font>
      <u/>
      <sz val="12"/>
      <color theme="1"/>
      <name val="Times New Roman"/>
      <family val="1"/>
    </font>
    <font>
      <sz val="11"/>
      <color theme="3" tint="0.79998168889431442"/>
      <name val="Times New Roman"/>
      <family val="1"/>
    </font>
    <font>
      <b/>
      <sz val="9"/>
      <color indexed="81"/>
      <name val="Tahoma"/>
      <family val="2"/>
    </font>
    <font>
      <u/>
      <sz val="11"/>
      <name val="Calibri"/>
      <family val="2"/>
      <scheme val="minor"/>
    </font>
    <font>
      <b/>
      <sz val="11"/>
      <name val="Calibri"/>
      <family val="2"/>
      <scheme val="minor"/>
    </font>
    <font>
      <sz val="12"/>
      <color rgb="FF000000"/>
      <name val="Times New Roman"/>
    </font>
    <font>
      <sz val="10"/>
      <color rgb="FF000000"/>
      <name val="Times New Roman"/>
    </font>
    <font>
      <sz val="9"/>
      <color indexed="81"/>
      <name val="Tahoma"/>
      <family val="2"/>
    </font>
  </fonts>
  <fills count="15">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rgb="FFB8DFE8"/>
        <bgColor indexed="64"/>
      </patternFill>
    </fill>
    <fill>
      <patternFill patternType="solid">
        <fgColor theme="0"/>
        <bgColor indexed="64"/>
      </patternFill>
    </fill>
    <fill>
      <patternFill patternType="solid">
        <fgColor rgb="FFFFFF99"/>
        <bgColor indexed="64"/>
      </patternFill>
    </fill>
    <fill>
      <patternFill patternType="solid">
        <fgColor theme="1" tint="0.34998626667073579"/>
        <bgColor indexed="64"/>
      </patternFill>
    </fill>
    <fill>
      <patternFill patternType="solid">
        <fgColor theme="8" tint="0.39997558519241921"/>
        <bgColor indexed="64"/>
      </patternFill>
    </fill>
    <fill>
      <patternFill patternType="solid">
        <fgColor theme="0" tint="-0.34998626667073579"/>
        <bgColor indexed="64"/>
      </patternFill>
    </fill>
    <fill>
      <patternFill patternType="solid">
        <fgColor rgb="FFCCFFCC"/>
        <bgColor indexed="64"/>
      </patternFill>
    </fill>
    <fill>
      <patternFill patternType="solid">
        <fgColor rgb="FF66FF66"/>
        <bgColor indexed="64"/>
      </patternFill>
    </fill>
    <fill>
      <patternFill patternType="solid">
        <fgColor rgb="FFF2F2F2"/>
      </patternFill>
    </fill>
  </fills>
  <borders count="5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style="thin">
        <color indexed="64"/>
      </top>
      <bottom style="dotted">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rgb="FF3F3F3F"/>
      </left>
      <right style="thin">
        <color rgb="FF3F3F3F"/>
      </right>
      <top style="thin">
        <color rgb="FF3F3F3F"/>
      </top>
      <bottom style="thin">
        <color rgb="FF3F3F3F"/>
      </bottom>
      <diagonal/>
    </border>
    <border>
      <left style="thin">
        <color rgb="FF3F3F3F"/>
      </left>
      <right style="thin">
        <color theme="9"/>
      </right>
      <top style="thin">
        <color rgb="FF3F3F3F"/>
      </top>
      <bottom style="thin">
        <color rgb="FF3F3F3F"/>
      </bottom>
      <diagonal/>
    </border>
    <border>
      <left style="medium">
        <color auto="1"/>
      </left>
      <right/>
      <top style="thin">
        <color indexed="64"/>
      </top>
      <bottom/>
      <diagonal/>
    </border>
    <border>
      <left/>
      <right style="medium">
        <color auto="1"/>
      </right>
      <top style="thin">
        <color indexed="64"/>
      </top>
      <bottom/>
      <diagonal/>
    </border>
  </borders>
  <cellStyleXfs count="6">
    <xf numFmtId="0" fontId="0" fillId="0" borderId="0"/>
    <xf numFmtId="43" fontId="5" fillId="0" borderId="0" applyFont="0" applyFill="0" applyBorder="0" applyAlignment="0" applyProtection="0"/>
    <xf numFmtId="0" fontId="16" fillId="0" borderId="0" applyNumberForma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55" fillId="14" borderId="47" applyNumberFormat="0" applyAlignment="0" applyProtection="0"/>
  </cellStyleXfs>
  <cellXfs count="539">
    <xf numFmtId="0" fontId="0" fillId="0" borderId="0" xfId="0"/>
    <xf numFmtId="0" fontId="1" fillId="0" borderId="2" xfId="0" applyFont="1" applyBorder="1"/>
    <xf numFmtId="0" fontId="1" fillId="0" borderId="6" xfId="0" applyFont="1" applyBorder="1"/>
    <xf numFmtId="0" fontId="1" fillId="0" borderId="7" xfId="0" applyFont="1" applyBorder="1"/>
    <xf numFmtId="0" fontId="1" fillId="0" borderId="8" xfId="0" applyFont="1" applyBorder="1"/>
    <xf numFmtId="0" fontId="3" fillId="0" borderId="0" xfId="0" applyFont="1"/>
    <xf numFmtId="0" fontId="2" fillId="0" borderId="0" xfId="0" applyFont="1"/>
    <xf numFmtId="0" fontId="1" fillId="0" borderId="0" xfId="0" applyFont="1"/>
    <xf numFmtId="0" fontId="7" fillId="0" borderId="1" xfId="0" applyFont="1" applyBorder="1"/>
    <xf numFmtId="0" fontId="9" fillId="0" borderId="0" xfId="0" applyFont="1" applyAlignment="1">
      <alignment horizontal="center"/>
    </xf>
    <xf numFmtId="0" fontId="1" fillId="0" borderId="3" xfId="0" applyFont="1" applyBorder="1"/>
    <xf numFmtId="0" fontId="3" fillId="0" borderId="7" xfId="0" applyFont="1" applyBorder="1" applyAlignment="1">
      <alignment horizontal="left" vertical="center"/>
    </xf>
    <xf numFmtId="0" fontId="3" fillId="0" borderId="7" xfId="0" applyFont="1" applyBorder="1"/>
    <xf numFmtId="0" fontId="1" fillId="2" borderId="0" xfId="0" applyFont="1" applyFill="1"/>
    <xf numFmtId="0" fontId="6" fillId="0" borderId="3" xfId="0" applyFont="1" applyBorder="1"/>
    <xf numFmtId="0" fontId="1" fillId="0" borderId="4" xfId="0" applyFont="1" applyBorder="1"/>
    <xf numFmtId="0" fontId="1" fillId="0" borderId="5" xfId="0" applyFont="1" applyBorder="1"/>
    <xf numFmtId="164" fontId="21" fillId="0" borderId="0" xfId="0" applyNumberFormat="1" applyFont="1" applyAlignment="1">
      <alignment horizontal="center"/>
    </xf>
    <xf numFmtId="164" fontId="8" fillId="0" borderId="17" xfId="0" applyNumberFormat="1" applyFont="1" applyBorder="1" applyAlignment="1">
      <alignment horizontal="center"/>
    </xf>
    <xf numFmtId="0" fontId="14" fillId="6" borderId="0" xfId="0" applyFont="1" applyFill="1"/>
    <xf numFmtId="0" fontId="8" fillId="0" borderId="4" xfId="0" applyFont="1" applyBorder="1"/>
    <xf numFmtId="0" fontId="8" fillId="0" borderId="5" xfId="0" applyFont="1" applyBorder="1"/>
    <xf numFmtId="0" fontId="8" fillId="0" borderId="0" xfId="0" applyFont="1" applyAlignment="1">
      <alignment horizontal="center"/>
    </xf>
    <xf numFmtId="0" fontId="23" fillId="6" borderId="0" xfId="0" applyFont="1" applyFill="1"/>
    <xf numFmtId="0" fontId="8" fillId="0" borderId="6" xfId="0" applyFont="1" applyBorder="1"/>
    <xf numFmtId="0" fontId="8" fillId="0" borderId="7" xfId="0" applyFont="1" applyBorder="1"/>
    <xf numFmtId="0" fontId="8" fillId="0" borderId="8" xfId="0" applyFont="1" applyBorder="1"/>
    <xf numFmtId="0" fontId="9" fillId="0" borderId="7" xfId="0" applyFont="1" applyBorder="1"/>
    <xf numFmtId="0" fontId="4" fillId="0" borderId="0" xfId="0" applyFont="1"/>
    <xf numFmtId="0" fontId="3" fillId="0" borderId="0" xfId="0" applyFont="1" applyAlignment="1">
      <alignment horizontal="left" indent="1"/>
    </xf>
    <xf numFmtId="0" fontId="3" fillId="0" borderId="0" xfId="0" applyFont="1" applyAlignment="1">
      <alignment horizontal="right" indent="1"/>
    </xf>
    <xf numFmtId="0" fontId="3" fillId="0" borderId="0" xfId="0" quotePrefix="1" applyFont="1"/>
    <xf numFmtId="0" fontId="24" fillId="0" borderId="0" xfId="0" applyFont="1"/>
    <xf numFmtId="0" fontId="33" fillId="2" borderId="0" xfId="0" applyFont="1" applyFill="1"/>
    <xf numFmtId="0" fontId="6" fillId="2" borderId="0" xfId="0" applyFont="1" applyFill="1"/>
    <xf numFmtId="0" fontId="3" fillId="0" borderId="5" xfId="0" applyFont="1" applyBorder="1"/>
    <xf numFmtId="0" fontId="2" fillId="0" borderId="0" xfId="0" applyFont="1" applyAlignment="1">
      <alignment horizontal="center"/>
    </xf>
    <xf numFmtId="0" fontId="3" fillId="0" borderId="0" xfId="0" applyFont="1" applyAlignment="1">
      <alignment horizontal="center"/>
    </xf>
    <xf numFmtId="0" fontId="3" fillId="7" borderId="0" xfId="0" applyFont="1" applyFill="1"/>
    <xf numFmtId="0" fontId="17" fillId="7" borderId="0" xfId="0" applyFont="1" applyFill="1" applyAlignment="1">
      <alignment vertical="center"/>
    </xf>
    <xf numFmtId="0" fontId="3" fillId="7" borderId="0" xfId="0" applyFont="1" applyFill="1" applyAlignment="1">
      <alignment horizontal="right"/>
    </xf>
    <xf numFmtId="0" fontId="3" fillId="0" borderId="4" xfId="0" applyFont="1" applyBorder="1"/>
    <xf numFmtId="0" fontId="3" fillId="7" borderId="16" xfId="0" applyFont="1" applyFill="1" applyBorder="1"/>
    <xf numFmtId="0" fontId="3" fillId="0" borderId="18" xfId="0" applyFont="1" applyBorder="1" applyAlignment="1">
      <alignment horizontal="center"/>
    </xf>
    <xf numFmtId="0" fontId="7" fillId="0" borderId="2" xfId="0" applyFont="1" applyBorder="1"/>
    <xf numFmtId="0" fontId="6" fillId="0" borderId="3" xfId="0" applyFont="1" applyBorder="1" applyAlignment="1">
      <alignment horizontal="right"/>
    </xf>
    <xf numFmtId="0" fontId="2" fillId="0" borderId="0" xfId="0" applyFont="1" applyAlignment="1">
      <alignment horizontal="left"/>
    </xf>
    <xf numFmtId="0" fontId="1" fillId="7" borderId="0" xfId="0" applyFont="1" applyFill="1"/>
    <xf numFmtId="0" fontId="18" fillId="7" borderId="0" xfId="0" applyFont="1" applyFill="1" applyAlignment="1">
      <alignment horizontal="right"/>
    </xf>
    <xf numFmtId="0" fontId="11" fillId="7" borderId="0" xfId="0" applyFont="1" applyFill="1" applyAlignment="1">
      <alignment horizontal="left"/>
    </xf>
    <xf numFmtId="0" fontId="3" fillId="0" borderId="17" xfId="0" applyFont="1" applyBorder="1"/>
    <xf numFmtId="0" fontId="0" fillId="0" borderId="0" xfId="0" applyAlignment="1">
      <alignment wrapText="1"/>
    </xf>
    <xf numFmtId="0" fontId="18" fillId="7" borderId="0" xfId="0" applyFont="1" applyFill="1"/>
    <xf numFmtId="0" fontId="11" fillId="0" borderId="0" xfId="0" applyFont="1" applyAlignment="1">
      <alignment horizontal="left"/>
    </xf>
    <xf numFmtId="0" fontId="11" fillId="0" borderId="0" xfId="0" applyFont="1"/>
    <xf numFmtId="37" fontId="3" fillId="12" borderId="0" xfId="0" applyNumberFormat="1" applyFont="1" applyFill="1"/>
    <xf numFmtId="37" fontId="3" fillId="8" borderId="0" xfId="0" applyNumberFormat="1" applyFont="1" applyFill="1"/>
    <xf numFmtId="1" fontId="3" fillId="0" borderId="0" xfId="0" applyNumberFormat="1" applyFont="1"/>
    <xf numFmtId="37" fontId="3" fillId="13" borderId="0" xfId="0" applyNumberFormat="1" applyFont="1" applyFill="1"/>
    <xf numFmtId="0" fontId="8" fillId="0" borderId="0" xfId="0" applyFont="1"/>
    <xf numFmtId="0" fontId="3" fillId="7" borderId="18" xfId="0" applyFont="1" applyFill="1" applyBorder="1" applyAlignment="1">
      <alignment horizontal="center"/>
    </xf>
    <xf numFmtId="0" fontId="22" fillId="2" borderId="0" xfId="0" applyFont="1" applyFill="1"/>
    <xf numFmtId="0" fontId="8" fillId="0" borderId="0" xfId="0" quotePrefix="1" applyFont="1" applyAlignment="1">
      <alignment horizontal="right" indent="1"/>
    </xf>
    <xf numFmtId="0" fontId="3" fillId="0" borderId="0" xfId="0" applyFont="1" applyAlignment="1">
      <alignment horizontal="left" vertical="center"/>
    </xf>
    <xf numFmtId="0" fontId="15" fillId="0" borderId="0" xfId="0" applyFont="1" applyAlignment="1">
      <alignment horizontal="right"/>
    </xf>
    <xf numFmtId="0" fontId="2" fillId="0" borderId="4" xfId="0" applyFont="1" applyBorder="1" applyAlignment="1">
      <alignment horizontal="center"/>
    </xf>
    <xf numFmtId="0" fontId="9" fillId="0" borderId="16" xfId="0" applyFont="1" applyBorder="1" applyAlignment="1" applyProtection="1">
      <alignment horizontal="center"/>
      <protection locked="0"/>
    </xf>
    <xf numFmtId="0" fontId="2" fillId="0" borderId="5" xfId="0" applyFont="1" applyBorder="1" applyAlignment="1">
      <alignment horizontal="center"/>
    </xf>
    <xf numFmtId="0" fontId="3" fillId="0" borderId="7" xfId="0" applyFont="1" applyBorder="1" applyAlignment="1">
      <alignment wrapText="1"/>
    </xf>
    <xf numFmtId="0" fontId="0" fillId="0" borderId="7" xfId="0" applyBorder="1" applyAlignment="1">
      <alignment wrapText="1"/>
    </xf>
    <xf numFmtId="0" fontId="3" fillId="0" borderId="0" xfId="0" applyFont="1" applyAlignment="1">
      <alignment wrapText="1"/>
    </xf>
    <xf numFmtId="0" fontId="8" fillId="0" borderId="0" xfId="0" applyFont="1" applyAlignment="1">
      <alignment horizontal="left" wrapText="1"/>
    </xf>
    <xf numFmtId="0" fontId="2" fillId="7" borderId="0" xfId="0" applyFont="1" applyFill="1" applyAlignment="1">
      <alignment horizontal="center"/>
    </xf>
    <xf numFmtId="0" fontId="18" fillId="0" borderId="1" xfId="0" applyFont="1" applyBorder="1"/>
    <xf numFmtId="0" fontId="1" fillId="7" borderId="5" xfId="0" applyFont="1" applyFill="1" applyBorder="1"/>
    <xf numFmtId="0" fontId="9" fillId="0" borderId="0" xfId="0" applyFont="1"/>
    <xf numFmtId="0" fontId="0" fillId="0" borderId="17" xfId="0" applyBorder="1"/>
    <xf numFmtId="0" fontId="2" fillId="4" borderId="9" xfId="0" applyFont="1" applyFill="1" applyBorder="1"/>
    <xf numFmtId="0" fontId="2" fillId="4" borderId="15" xfId="0" applyFont="1" applyFill="1" applyBorder="1"/>
    <xf numFmtId="0" fontId="3" fillId="0" borderId="9" xfId="0" applyFont="1" applyBorder="1" applyAlignment="1">
      <alignment horizontal="left" vertical="center"/>
    </xf>
    <xf numFmtId="0" fontId="0" fillId="0" borderId="15" xfId="0" applyBorder="1" applyAlignment="1">
      <alignment horizontal="left" vertical="center"/>
    </xf>
    <xf numFmtId="0" fontId="0" fillId="0" borderId="0" xfId="0" applyAlignment="1">
      <alignment horizontal="left" vertical="center"/>
    </xf>
    <xf numFmtId="0" fontId="16" fillId="0" borderId="0" xfId="2" applyFill="1" applyBorder="1" applyAlignment="1" applyProtection="1">
      <alignment vertical="center"/>
    </xf>
    <xf numFmtId="0" fontId="19" fillId="0" borderId="0" xfId="0" applyFont="1" applyAlignment="1">
      <alignment horizontal="left"/>
    </xf>
    <xf numFmtId="0" fontId="8" fillId="0" borderId="0" xfId="0" applyFont="1" applyAlignment="1">
      <alignment horizontal="left"/>
    </xf>
    <xf numFmtId="0" fontId="17" fillId="0" borderId="0" xfId="0" applyFont="1"/>
    <xf numFmtId="0" fontId="19" fillId="0" borderId="0" xfId="0" applyFont="1"/>
    <xf numFmtId="0" fontId="20" fillId="0" borderId="0" xfId="0" applyFont="1" applyAlignment="1">
      <alignment horizontal="left" wrapText="1"/>
    </xf>
    <xf numFmtId="0" fontId="20" fillId="0" borderId="17" xfId="0" applyFont="1" applyBorder="1" applyAlignment="1">
      <alignment horizontal="left" wrapText="1"/>
    </xf>
    <xf numFmtId="0" fontId="15" fillId="0" borderId="0" xfId="0" applyFont="1"/>
    <xf numFmtId="0" fontId="19" fillId="0" borderId="0" xfId="0" applyFont="1" applyAlignment="1">
      <alignment horizontal="left" indent="1"/>
    </xf>
    <xf numFmtId="0" fontId="12" fillId="2" borderId="4" xfId="0" applyFont="1" applyFill="1" applyBorder="1" applyAlignment="1">
      <alignment vertical="top" wrapText="1"/>
    </xf>
    <xf numFmtId="0" fontId="12" fillId="2" borderId="0" xfId="0" applyFont="1" applyFill="1" applyAlignment="1">
      <alignment horizontal="left" vertical="top" wrapText="1"/>
    </xf>
    <xf numFmtId="0" fontId="8" fillId="7" borderId="0" xfId="0" applyFont="1" applyFill="1"/>
    <xf numFmtId="0" fontId="24" fillId="7" borderId="0" xfId="0" applyFont="1" applyFill="1"/>
    <xf numFmtId="0" fontId="8" fillId="7" borderId="0" xfId="0" applyFont="1" applyFill="1" applyAlignment="1">
      <alignment wrapText="1"/>
    </xf>
    <xf numFmtId="0" fontId="35" fillId="10" borderId="11" xfId="0" applyFont="1" applyFill="1" applyBorder="1" applyAlignment="1">
      <alignment horizontal="centerContinuous"/>
    </xf>
    <xf numFmtId="0" fontId="35" fillId="10" borderId="12" xfId="0" applyFont="1" applyFill="1" applyBorder="1" applyAlignment="1">
      <alignment horizontal="centerContinuous"/>
    </xf>
    <xf numFmtId="0" fontId="1" fillId="2" borderId="0" xfId="0" applyFont="1" applyFill="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6" fillId="2" borderId="0" xfId="0" applyFont="1" applyFill="1" applyAlignment="1">
      <alignment horizontal="right"/>
    </xf>
    <xf numFmtId="0" fontId="35" fillId="10" borderId="23" xfId="0" applyFont="1" applyFill="1" applyBorder="1" applyAlignment="1">
      <alignment horizontal="center"/>
    </xf>
    <xf numFmtId="0" fontId="35" fillId="10" borderId="21" xfId="0" applyFont="1" applyFill="1" applyBorder="1" applyAlignment="1">
      <alignment horizontal="center"/>
    </xf>
    <xf numFmtId="0" fontId="28" fillId="2" borderId="0" xfId="0" applyFont="1" applyFill="1"/>
    <xf numFmtId="0" fontId="1" fillId="2" borderId="0" xfId="0" applyFont="1" applyFill="1" applyAlignment="1">
      <alignment horizontal="right"/>
    </xf>
    <xf numFmtId="0" fontId="3" fillId="0" borderId="4" xfId="0" applyFont="1" applyBorder="1" applyAlignment="1">
      <alignment horizontal="center" wrapText="1"/>
    </xf>
    <xf numFmtId="0" fontId="3" fillId="0" borderId="0" xfId="0" applyFont="1" applyAlignment="1">
      <alignment horizontal="center" wrapText="1"/>
    </xf>
    <xf numFmtId="0" fontId="3" fillId="0" borderId="5" xfId="0" applyFont="1" applyBorder="1" applyAlignment="1">
      <alignment horizontal="center" wrapText="1"/>
    </xf>
    <xf numFmtId="0" fontId="2" fillId="0" borderId="0" xfId="0" applyFont="1" applyAlignment="1">
      <alignment horizontal="left" indent="4"/>
    </xf>
    <xf numFmtId="0" fontId="11" fillId="0" borderId="0" xfId="0" applyFont="1" applyAlignment="1">
      <alignment horizontal="left" indent="4"/>
    </xf>
    <xf numFmtId="37" fontId="2" fillId="0" borderId="0" xfId="0" applyNumberFormat="1" applyFont="1" applyAlignment="1">
      <alignment horizontal="center" vertical="center"/>
    </xf>
    <xf numFmtId="0" fontId="2" fillId="0" borderId="0" xfId="0" applyFont="1" applyAlignment="1">
      <alignment horizontal="left" wrapText="1"/>
    </xf>
    <xf numFmtId="0" fontId="8" fillId="0" borderId="14" xfId="0" applyFont="1" applyBorder="1" applyAlignment="1">
      <alignment horizontal="center" vertical="center" wrapText="1"/>
    </xf>
    <xf numFmtId="0" fontId="8" fillId="0" borderId="18" xfId="0" applyFont="1" applyBorder="1" applyAlignment="1">
      <alignment horizontal="center" vertical="center" wrapText="1"/>
    </xf>
    <xf numFmtId="0" fontId="3" fillId="7" borderId="0" xfId="0" applyFont="1" applyFill="1" applyAlignment="1">
      <alignment horizontal="center" vertical="center" wrapText="1"/>
    </xf>
    <xf numFmtId="0" fontId="3" fillId="0" borderId="0" xfId="0" applyFont="1" applyAlignment="1">
      <alignment vertical="top" wrapText="1"/>
    </xf>
    <xf numFmtId="0" fontId="8" fillId="0" borderId="22" xfId="0" applyFont="1" applyBorder="1" applyAlignment="1">
      <alignment horizontal="center" vertical="center" wrapText="1"/>
    </xf>
    <xf numFmtId="0" fontId="3" fillId="0" borderId="0" xfId="0" applyFont="1" applyAlignment="1">
      <alignment horizontal="center" vertical="top" wrapText="1"/>
    </xf>
    <xf numFmtId="0" fontId="8" fillId="0" borderId="18" xfId="0" applyFont="1" applyBorder="1" applyAlignment="1">
      <alignment horizontal="center"/>
    </xf>
    <xf numFmtId="7" fontId="9" fillId="7" borderId="0" xfId="0" applyNumberFormat="1" applyFont="1" applyFill="1"/>
    <xf numFmtId="7" fontId="9" fillId="0" borderId="0" xfId="0" applyNumberFormat="1" applyFont="1"/>
    <xf numFmtId="0" fontId="39" fillId="0" borderId="16" xfId="0" applyFont="1" applyBorder="1" applyAlignment="1" applyProtection="1">
      <alignment horizontal="center"/>
      <protection locked="0"/>
    </xf>
    <xf numFmtId="0" fontId="8" fillId="0" borderId="16" xfId="0" applyFont="1" applyBorder="1" applyAlignment="1" applyProtection="1">
      <alignment horizontal="center"/>
      <protection locked="0"/>
    </xf>
    <xf numFmtId="0" fontId="8" fillId="0" borderId="16" xfId="0" applyFont="1" applyBorder="1" applyProtection="1">
      <protection locked="0"/>
    </xf>
    <xf numFmtId="0" fontId="1" fillId="7" borderId="2" xfId="0" applyFont="1" applyFill="1" applyBorder="1"/>
    <xf numFmtId="0" fontId="1" fillId="7" borderId="3" xfId="0" applyFont="1" applyFill="1" applyBorder="1"/>
    <xf numFmtId="0" fontId="1" fillId="7" borderId="4" xfId="0" applyFont="1" applyFill="1" applyBorder="1"/>
    <xf numFmtId="0" fontId="1" fillId="7" borderId="6" xfId="0" applyFont="1" applyFill="1" applyBorder="1"/>
    <xf numFmtId="0" fontId="1" fillId="7" borderId="7" xfId="0" applyFont="1" applyFill="1" applyBorder="1"/>
    <xf numFmtId="0" fontId="1" fillId="7" borderId="8" xfId="0" applyFont="1" applyFill="1" applyBorder="1"/>
    <xf numFmtId="0" fontId="18" fillId="7" borderId="1" xfId="0" applyFont="1" applyFill="1" applyBorder="1"/>
    <xf numFmtId="0" fontId="1" fillId="7" borderId="18" xfId="0" applyFont="1" applyFill="1" applyBorder="1" applyAlignment="1">
      <alignment horizontal="center"/>
    </xf>
    <xf numFmtId="0" fontId="41" fillId="0" borderId="0" xfId="0" applyFont="1"/>
    <xf numFmtId="0" fontId="42" fillId="0" borderId="0" xfId="0" applyFont="1"/>
    <xf numFmtId="0" fontId="25" fillId="0" borderId="0" xfId="0" applyFont="1"/>
    <xf numFmtId="6" fontId="3" fillId="0" borderId="0" xfId="0" applyNumberFormat="1" applyFont="1"/>
    <xf numFmtId="0" fontId="8" fillId="0" borderId="9" xfId="0" applyFont="1" applyBorder="1" applyAlignment="1">
      <alignment horizontal="center"/>
    </xf>
    <xf numFmtId="0" fontId="44" fillId="2" borderId="4" xfId="0" applyFont="1" applyFill="1" applyBorder="1" applyAlignment="1">
      <alignment vertical="center" wrapText="1"/>
    </xf>
    <xf numFmtId="0" fontId="44" fillId="2" borderId="0" xfId="0" applyFont="1" applyFill="1" applyAlignment="1">
      <alignment vertical="center" wrapText="1"/>
    </xf>
    <xf numFmtId="0" fontId="44" fillId="2" borderId="5" xfId="0" applyFont="1" applyFill="1" applyBorder="1" applyAlignment="1">
      <alignment vertical="center" wrapText="1"/>
    </xf>
    <xf numFmtId="0" fontId="9" fillId="0" borderId="0" xfId="0" applyFont="1" applyProtection="1">
      <protection locked="0"/>
    </xf>
    <xf numFmtId="0" fontId="10" fillId="0" borderId="0" xfId="0" applyFont="1" applyProtection="1">
      <protection locked="0"/>
    </xf>
    <xf numFmtId="0" fontId="45" fillId="0" borderId="0" xfId="0" applyFont="1"/>
    <xf numFmtId="0" fontId="31" fillId="0" borderId="0" xfId="0" applyFont="1"/>
    <xf numFmtId="0" fontId="34" fillId="0" borderId="0" xfId="0" applyFont="1" applyAlignment="1">
      <alignment horizontal="left"/>
    </xf>
    <xf numFmtId="0" fontId="46" fillId="2" borderId="0" xfId="0" applyFont="1" applyFill="1" applyAlignment="1">
      <alignment horizontal="centerContinuous"/>
    </xf>
    <xf numFmtId="0" fontId="6" fillId="2" borderId="7" xfId="0" applyFont="1" applyFill="1" applyBorder="1" applyAlignment="1">
      <alignment horizontal="centerContinuous"/>
    </xf>
    <xf numFmtId="0" fontId="6" fillId="2" borderId="0" xfId="0" applyFont="1" applyFill="1" applyAlignment="1">
      <alignment horizontal="centerContinuous"/>
    </xf>
    <xf numFmtId="171" fontId="47" fillId="0" borderId="0" xfId="3" applyNumberFormat="1" applyFont="1" applyBorder="1" applyProtection="1"/>
    <xf numFmtId="0" fontId="1" fillId="7" borderId="35" xfId="0" applyFont="1" applyFill="1" applyBorder="1"/>
    <xf numFmtId="0" fontId="3" fillId="7" borderId="36" xfId="0" applyFont="1" applyFill="1" applyBorder="1"/>
    <xf numFmtId="0" fontId="1" fillId="7" borderId="36" xfId="0" applyFont="1" applyFill="1" applyBorder="1"/>
    <xf numFmtId="0" fontId="1" fillId="7" borderId="37" xfId="0" applyFont="1" applyFill="1" applyBorder="1"/>
    <xf numFmtId="0" fontId="1" fillId="7" borderId="38" xfId="0" applyFont="1" applyFill="1" applyBorder="1"/>
    <xf numFmtId="0" fontId="13" fillId="7" borderId="39" xfId="0" applyFont="1" applyFill="1" applyBorder="1"/>
    <xf numFmtId="0" fontId="1" fillId="7" borderId="39" xfId="0" applyFont="1" applyFill="1" applyBorder="1"/>
    <xf numFmtId="0" fontId="1" fillId="7" borderId="40" xfId="0" applyFont="1" applyFill="1" applyBorder="1"/>
    <xf numFmtId="0" fontId="1" fillId="7" borderId="41" xfId="0" applyFont="1" applyFill="1" applyBorder="1"/>
    <xf numFmtId="0" fontId="13" fillId="7" borderId="42" xfId="0" applyFont="1" applyFill="1" applyBorder="1"/>
    <xf numFmtId="0" fontId="1" fillId="7" borderId="42" xfId="0" applyFont="1" applyFill="1" applyBorder="1"/>
    <xf numFmtId="0" fontId="1" fillId="7" borderId="43" xfId="0" applyFont="1" applyFill="1" applyBorder="1"/>
    <xf numFmtId="0" fontId="13" fillId="7" borderId="44" xfId="0" applyFont="1" applyFill="1" applyBorder="1" applyAlignment="1">
      <alignment horizontal="left"/>
    </xf>
    <xf numFmtId="0" fontId="13" fillId="7" borderId="45" xfId="0" applyFont="1" applyFill="1" applyBorder="1" applyAlignment="1">
      <alignment horizontal="center"/>
    </xf>
    <xf numFmtId="0" fontId="13" fillId="7" borderId="46" xfId="0" applyFont="1" applyFill="1" applyBorder="1" applyAlignment="1">
      <alignment horizontal="center"/>
    </xf>
    <xf numFmtId="0" fontId="6" fillId="2" borderId="4" xfId="0" applyFont="1" applyFill="1" applyBorder="1" applyAlignment="1">
      <alignment wrapText="1"/>
    </xf>
    <xf numFmtId="0" fontId="6" fillId="2" borderId="0" xfId="0" applyFont="1" applyFill="1" applyAlignment="1">
      <alignment wrapText="1"/>
    </xf>
    <xf numFmtId="0" fontId="11" fillId="7" borderId="0" xfId="0" applyFont="1" applyFill="1"/>
    <xf numFmtId="0" fontId="0" fillId="7" borderId="0" xfId="0" applyFill="1" applyAlignment="1">
      <alignment horizontal="center"/>
    </xf>
    <xf numFmtId="0" fontId="3" fillId="7" borderId="0" xfId="0" applyFont="1" applyFill="1" applyAlignment="1">
      <alignment horizontal="center"/>
    </xf>
    <xf numFmtId="0" fontId="7" fillId="7" borderId="1" xfId="0" applyFont="1" applyFill="1" applyBorder="1"/>
    <xf numFmtId="0" fontId="7" fillId="7" borderId="2" xfId="0" applyFont="1" applyFill="1" applyBorder="1"/>
    <xf numFmtId="0" fontId="6" fillId="7" borderId="3" xfId="0" applyFont="1" applyFill="1" applyBorder="1" applyAlignment="1">
      <alignment horizontal="right"/>
    </xf>
    <xf numFmtId="0" fontId="2" fillId="7" borderId="4" xfId="0" applyFont="1" applyFill="1" applyBorder="1" applyAlignment="1">
      <alignment horizontal="center"/>
    </xf>
    <xf numFmtId="0" fontId="2" fillId="7" borderId="5" xfId="0" applyFont="1" applyFill="1" applyBorder="1" applyAlignment="1">
      <alignment horizontal="center"/>
    </xf>
    <xf numFmtId="0" fontId="34" fillId="7" borderId="4" xfId="0" applyFont="1" applyFill="1" applyBorder="1" applyAlignment="1">
      <alignment wrapText="1"/>
    </xf>
    <xf numFmtId="0" fontId="34" fillId="7" borderId="5" xfId="0" applyFont="1" applyFill="1" applyBorder="1" applyAlignment="1">
      <alignment wrapText="1"/>
    </xf>
    <xf numFmtId="0" fontId="3" fillId="7" borderId="4" xfId="0" applyFont="1" applyFill="1" applyBorder="1"/>
    <xf numFmtId="0" fontId="3" fillId="7" borderId="5" xfId="0" applyFont="1" applyFill="1" applyBorder="1"/>
    <xf numFmtId="0" fontId="3" fillId="7" borderId="18" xfId="0" applyFont="1" applyFill="1" applyBorder="1"/>
    <xf numFmtId="0" fontId="3" fillId="7" borderId="23" xfId="0" applyFont="1" applyFill="1" applyBorder="1" applyAlignment="1">
      <alignment horizontal="left" indent="2"/>
    </xf>
    <xf numFmtId="0" fontId="3" fillId="7" borderId="21" xfId="0" applyFont="1" applyFill="1" applyBorder="1" applyAlignment="1">
      <alignment horizontal="left" indent="2"/>
    </xf>
    <xf numFmtId="0" fontId="3" fillId="7" borderId="0" xfId="0" applyFont="1" applyFill="1" applyAlignment="1">
      <alignment horizontal="left" indent="2"/>
    </xf>
    <xf numFmtId="0" fontId="3" fillId="7" borderId="6" xfId="0" applyFont="1" applyFill="1" applyBorder="1"/>
    <xf numFmtId="0" fontId="0" fillId="7" borderId="7" xfId="0" applyFill="1" applyBorder="1" applyAlignment="1">
      <alignment horizontal="left" indent="2"/>
    </xf>
    <xf numFmtId="0" fontId="3" fillId="7" borderId="7" xfId="0" applyFont="1" applyFill="1" applyBorder="1"/>
    <xf numFmtId="0" fontId="3" fillId="7" borderId="8" xfId="0" applyFont="1" applyFill="1" applyBorder="1"/>
    <xf numFmtId="0" fontId="0" fillId="7" borderId="0" xfId="0" applyFill="1"/>
    <xf numFmtId="0" fontId="3" fillId="7" borderId="2" xfId="0" applyFont="1" applyFill="1" applyBorder="1"/>
    <xf numFmtId="0" fontId="3" fillId="7" borderId="3" xfId="0" applyFont="1" applyFill="1" applyBorder="1"/>
    <xf numFmtId="0" fontId="3" fillId="7" borderId="4" xfId="0" applyFont="1" applyFill="1" applyBorder="1" applyAlignment="1">
      <alignment horizontal="center"/>
    </xf>
    <xf numFmtId="0" fontId="2" fillId="7" borderId="16" xfId="0" applyFont="1" applyFill="1" applyBorder="1" applyAlignment="1">
      <alignment horizontal="center"/>
    </xf>
    <xf numFmtId="0" fontId="31" fillId="7" borderId="16" xfId="0" applyFont="1" applyFill="1" applyBorder="1" applyAlignment="1">
      <alignment horizontal="center"/>
    </xf>
    <xf numFmtId="0" fontId="2" fillId="7" borderId="16" xfId="0" applyFont="1" applyFill="1" applyBorder="1" applyAlignment="1">
      <alignment horizontal="left"/>
    </xf>
    <xf numFmtId="9" fontId="47" fillId="7" borderId="0" xfId="0" applyNumberFormat="1" applyFont="1" applyFill="1" applyAlignment="1">
      <alignment horizontal="center"/>
    </xf>
    <xf numFmtId="0" fontId="3" fillId="7" borderId="24" xfId="0" applyFont="1" applyFill="1" applyBorder="1"/>
    <xf numFmtId="0" fontId="11" fillId="7" borderId="18" xfId="0" applyFont="1" applyFill="1" applyBorder="1" applyAlignment="1">
      <alignment horizontal="center"/>
    </xf>
    <xf numFmtId="0" fontId="11" fillId="7" borderId="25" xfId="0" applyFont="1" applyFill="1" applyBorder="1" applyAlignment="1">
      <alignment horizontal="center"/>
    </xf>
    <xf numFmtId="0" fontId="3" fillId="7" borderId="23" xfId="0" applyFont="1" applyFill="1" applyBorder="1" applyAlignment="1">
      <alignment horizontal="center"/>
    </xf>
    <xf numFmtId="165" fontId="36" fillId="7" borderId="23" xfId="0" applyNumberFormat="1" applyFont="1" applyFill="1" applyBorder="1" applyProtection="1">
      <protection locked="0"/>
    </xf>
    <xf numFmtId="3" fontId="11" fillId="7" borderId="22" xfId="0" applyNumberFormat="1" applyFont="1" applyFill="1" applyBorder="1" applyAlignment="1">
      <alignment horizontal="center"/>
    </xf>
    <xf numFmtId="165" fontId="11" fillId="7" borderId="22" xfId="0" applyNumberFormat="1" applyFont="1" applyFill="1" applyBorder="1" applyAlignment="1">
      <alignment horizontal="center"/>
    </xf>
    <xf numFmtId="165" fontId="11" fillId="7" borderId="26" xfId="0" applyNumberFormat="1" applyFont="1" applyFill="1" applyBorder="1" applyAlignment="1">
      <alignment horizontal="center"/>
    </xf>
    <xf numFmtId="3" fontId="11" fillId="7" borderId="23" xfId="0" applyNumberFormat="1" applyFont="1" applyFill="1" applyBorder="1" applyAlignment="1">
      <alignment horizontal="center"/>
    </xf>
    <xf numFmtId="165" fontId="11" fillId="7" borderId="23" xfId="0" applyNumberFormat="1" applyFont="1" applyFill="1" applyBorder="1" applyAlignment="1">
      <alignment horizontal="center"/>
    </xf>
    <xf numFmtId="165" fontId="11" fillId="7" borderId="27" xfId="0" applyNumberFormat="1" applyFont="1" applyFill="1" applyBorder="1" applyAlignment="1">
      <alignment horizontal="center"/>
    </xf>
    <xf numFmtId="0" fontId="3" fillId="7" borderId="21" xfId="0" applyFont="1" applyFill="1" applyBorder="1" applyAlignment="1">
      <alignment horizontal="center"/>
    </xf>
    <xf numFmtId="165" fontId="36" fillId="7" borderId="21" xfId="0" applyNumberFormat="1" applyFont="1" applyFill="1" applyBorder="1" applyProtection="1">
      <protection locked="0"/>
    </xf>
    <xf numFmtId="3" fontId="11" fillId="7" borderId="21" xfId="0" applyNumberFormat="1" applyFont="1" applyFill="1" applyBorder="1" applyAlignment="1">
      <alignment horizontal="center"/>
    </xf>
    <xf numFmtId="165" fontId="11" fillId="7" borderId="21" xfId="0" applyNumberFormat="1" applyFont="1" applyFill="1" applyBorder="1" applyAlignment="1">
      <alignment horizontal="center"/>
    </xf>
    <xf numFmtId="165" fontId="11" fillId="7" borderId="28" xfId="0" applyNumberFormat="1" applyFont="1" applyFill="1" applyBorder="1" applyAlignment="1">
      <alignment horizontal="center"/>
    </xf>
    <xf numFmtId="0" fontId="3" fillId="7" borderId="22" xfId="0" applyFont="1" applyFill="1" applyBorder="1"/>
    <xf numFmtId="0" fontId="3" fillId="7" borderId="26" xfId="0" applyFont="1" applyFill="1" applyBorder="1"/>
    <xf numFmtId="0" fontId="3" fillId="7" borderId="29" xfId="0" applyFont="1" applyFill="1" applyBorder="1"/>
    <xf numFmtId="0" fontId="0" fillId="7" borderId="30" xfId="0" applyFill="1" applyBorder="1" applyAlignment="1">
      <alignment horizontal="left" indent="2"/>
    </xf>
    <xf numFmtId="0" fontId="3" fillId="7" borderId="30" xfId="0" applyFont="1" applyFill="1" applyBorder="1" applyAlignment="1">
      <alignment horizontal="center"/>
    </xf>
    <xf numFmtId="0" fontId="3" fillId="7" borderId="30" xfId="0" applyFont="1" applyFill="1" applyBorder="1"/>
    <xf numFmtId="3" fontId="11" fillId="7" borderId="28" xfId="0" applyNumberFormat="1" applyFont="1" applyFill="1" applyBorder="1" applyAlignment="1">
      <alignment horizontal="center"/>
    </xf>
    <xf numFmtId="0" fontId="3" fillId="7" borderId="17" xfId="0" applyFont="1" applyFill="1" applyBorder="1" applyAlignment="1">
      <alignment horizontal="center"/>
    </xf>
    <xf numFmtId="0" fontId="3" fillId="7" borderId="17" xfId="0" applyFont="1" applyFill="1" applyBorder="1"/>
    <xf numFmtId="0" fontId="3" fillId="7" borderId="12" xfId="0" applyFont="1" applyFill="1" applyBorder="1"/>
    <xf numFmtId="3" fontId="11" fillId="7" borderId="25" xfId="0" applyNumberFormat="1" applyFont="1" applyFill="1" applyBorder="1" applyAlignment="1">
      <alignment horizontal="center"/>
    </xf>
    <xf numFmtId="0" fontId="1" fillId="7" borderId="32" xfId="0" applyFont="1" applyFill="1" applyBorder="1"/>
    <xf numFmtId="0" fontId="1" fillId="7" borderId="30" xfId="0" applyFont="1" applyFill="1" applyBorder="1"/>
    <xf numFmtId="0" fontId="1" fillId="7" borderId="31" xfId="0" applyFont="1" applyFill="1" applyBorder="1"/>
    <xf numFmtId="0" fontId="3" fillId="7" borderId="20" xfId="0" applyFont="1" applyFill="1" applyBorder="1"/>
    <xf numFmtId="0" fontId="3" fillId="7" borderId="33" xfId="0" applyFont="1" applyFill="1" applyBorder="1" applyAlignment="1">
      <alignment horizontal="center"/>
    </xf>
    <xf numFmtId="0" fontId="2" fillId="7" borderId="34" xfId="0" applyFont="1" applyFill="1" applyBorder="1" applyAlignment="1">
      <alignment horizontal="center"/>
    </xf>
    <xf numFmtId="0" fontId="3" fillId="7" borderId="34" xfId="0" applyFont="1" applyFill="1" applyBorder="1" applyAlignment="1">
      <alignment horizontal="center"/>
    </xf>
    <xf numFmtId="0" fontId="3" fillId="7" borderId="34" xfId="0" applyFont="1" applyFill="1" applyBorder="1"/>
    <xf numFmtId="0" fontId="3" fillId="7" borderId="9" xfId="0" applyFont="1" applyFill="1" applyBorder="1"/>
    <xf numFmtId="169" fontId="37" fillId="7" borderId="22" xfId="0" applyNumberFormat="1" applyFont="1" applyFill="1" applyBorder="1" applyAlignment="1">
      <alignment horizontal="left" indent="2"/>
    </xf>
    <xf numFmtId="170" fontId="36" fillId="7" borderId="22" xfId="3" applyNumberFormat="1" applyFont="1" applyFill="1" applyBorder="1" applyProtection="1">
      <protection locked="0"/>
    </xf>
    <xf numFmtId="169" fontId="37" fillId="7" borderId="23" xfId="0" applyNumberFormat="1" applyFont="1" applyFill="1" applyBorder="1" applyAlignment="1">
      <alignment horizontal="left" indent="2"/>
    </xf>
    <xf numFmtId="170" fontId="36" fillId="7" borderId="23" xfId="3" applyNumberFormat="1" applyFont="1" applyFill="1" applyBorder="1" applyProtection="1">
      <protection locked="0"/>
    </xf>
    <xf numFmtId="169" fontId="37" fillId="7" borderId="21" xfId="0" applyNumberFormat="1" applyFont="1" applyFill="1" applyBorder="1" applyAlignment="1">
      <alignment horizontal="left" indent="2"/>
    </xf>
    <xf numFmtId="170" fontId="36" fillId="7" borderId="21" xfId="3" applyNumberFormat="1" applyFont="1" applyFill="1" applyBorder="1" applyProtection="1">
      <protection locked="0"/>
    </xf>
    <xf numFmtId="0" fontId="3" fillId="7" borderId="7" xfId="0" applyFont="1" applyFill="1" applyBorder="1" applyAlignment="1">
      <alignment wrapText="1"/>
    </xf>
    <xf numFmtId="0" fontId="3" fillId="7" borderId="0" xfId="0" applyFont="1" applyFill="1" applyAlignment="1">
      <alignment wrapText="1"/>
    </xf>
    <xf numFmtId="0" fontId="0" fillId="7" borderId="0" xfId="0" applyFill="1" applyAlignment="1">
      <alignment wrapText="1"/>
    </xf>
    <xf numFmtId="0" fontId="0" fillId="7" borderId="7" xfId="0" applyFill="1" applyBorder="1" applyAlignment="1">
      <alignment wrapText="1"/>
    </xf>
    <xf numFmtId="0" fontId="2" fillId="7" borderId="0" xfId="0" applyFont="1" applyFill="1" applyAlignment="1">
      <alignment horizontal="left"/>
    </xf>
    <xf numFmtId="9" fontId="3" fillId="7" borderId="0" xfId="3" applyFont="1" applyFill="1" applyBorder="1" applyProtection="1"/>
    <xf numFmtId="0" fontId="2" fillId="7" borderId="0" xfId="0" applyFont="1" applyFill="1"/>
    <xf numFmtId="0" fontId="26" fillId="7" borderId="0" xfId="0" applyFont="1" applyFill="1" applyAlignment="1">
      <alignment horizontal="left"/>
    </xf>
    <xf numFmtId="43" fontId="3" fillId="7" borderId="0" xfId="1" applyFont="1" applyFill="1" applyBorder="1" applyProtection="1"/>
    <xf numFmtId="9" fontId="11" fillId="7" borderId="0" xfId="3" applyFont="1" applyFill="1" applyBorder="1" applyProtection="1"/>
    <xf numFmtId="43" fontId="3" fillId="7" borderId="0" xfId="3" applyNumberFormat="1" applyFont="1" applyFill="1" applyBorder="1" applyProtection="1"/>
    <xf numFmtId="0" fontId="26" fillId="7" borderId="0" xfId="0" applyFont="1" applyFill="1"/>
    <xf numFmtId="0" fontId="3" fillId="7" borderId="0" xfId="0" applyFont="1" applyFill="1" applyAlignment="1">
      <alignment horizontal="left" indent="1"/>
    </xf>
    <xf numFmtId="37" fontId="3" fillId="7" borderId="0" xfId="0" applyNumberFormat="1" applyFont="1" applyFill="1"/>
    <xf numFmtId="0" fontId="3" fillId="7" borderId="0" xfId="0" applyFont="1" applyFill="1" applyAlignment="1">
      <alignment horizontal="left"/>
    </xf>
    <xf numFmtId="0" fontId="3" fillId="7" borderId="7" xfId="0" applyFont="1" applyFill="1" applyBorder="1" applyAlignment="1">
      <alignment horizontal="left" indent="2"/>
    </xf>
    <xf numFmtId="1" fontId="3" fillId="7" borderId="0" xfId="0" applyNumberFormat="1" applyFont="1" applyFill="1"/>
    <xf numFmtId="171" fontId="47" fillId="7" borderId="0" xfId="3" applyNumberFormat="1" applyFont="1" applyFill="1" applyBorder="1" applyAlignment="1" applyProtection="1">
      <alignment horizontal="right"/>
    </xf>
    <xf numFmtId="171" fontId="47" fillId="7" borderId="0" xfId="3" applyNumberFormat="1" applyFont="1" applyFill="1" applyBorder="1" applyProtection="1"/>
    <xf numFmtId="173" fontId="20" fillId="7" borderId="0" xfId="0" applyNumberFormat="1" applyFont="1" applyFill="1" applyAlignment="1">
      <alignment horizontal="left"/>
    </xf>
    <xf numFmtId="43" fontId="3" fillId="7" borderId="7" xfId="1" applyFont="1" applyFill="1" applyBorder="1" applyProtection="1"/>
    <xf numFmtId="171" fontId="3" fillId="7" borderId="7" xfId="1" applyNumberFormat="1" applyFont="1" applyFill="1" applyBorder="1" applyProtection="1"/>
    <xf numFmtId="174" fontId="8" fillId="11" borderId="23" xfId="0" applyNumberFormat="1" applyFont="1" applyFill="1" applyBorder="1"/>
    <xf numFmtId="174" fontId="8" fillId="11" borderId="21" xfId="0" applyNumberFormat="1" applyFont="1" applyFill="1" applyBorder="1"/>
    <xf numFmtId="37" fontId="3" fillId="7" borderId="0" xfId="0" quotePrefix="1" applyNumberFormat="1" applyFont="1" applyFill="1"/>
    <xf numFmtId="0" fontId="29" fillId="0" borderId="4" xfId="0" applyFont="1" applyBorder="1" applyAlignment="1">
      <alignment horizontal="center"/>
    </xf>
    <xf numFmtId="0" fontId="29" fillId="0" borderId="0" xfId="0" applyFont="1" applyAlignment="1">
      <alignment horizontal="center"/>
    </xf>
    <xf numFmtId="0" fontId="8" fillId="9" borderId="16" xfId="0" applyFont="1" applyFill="1" applyBorder="1"/>
    <xf numFmtId="175" fontId="3" fillId="7" borderId="18" xfId="0" applyNumberFormat="1" applyFont="1" applyFill="1" applyBorder="1" applyAlignment="1">
      <alignment horizontal="center"/>
    </xf>
    <xf numFmtId="0" fontId="48" fillId="7" borderId="0" xfId="0" applyFont="1" applyFill="1"/>
    <xf numFmtId="0" fontId="49" fillId="2" borderId="0" xfId="0" applyFont="1" applyFill="1"/>
    <xf numFmtId="0" fontId="22" fillId="0" borderId="2" xfId="0" applyFont="1" applyBorder="1"/>
    <xf numFmtId="0" fontId="7" fillId="0" borderId="2" xfId="0" applyFont="1" applyBorder="1" applyAlignment="1">
      <alignment horizontal="right"/>
    </xf>
    <xf numFmtId="0" fontId="22" fillId="0" borderId="3" xfId="0" applyFont="1" applyBorder="1"/>
    <xf numFmtId="0" fontId="29" fillId="0" borderId="0" xfId="0" applyFont="1"/>
    <xf numFmtId="0" fontId="22" fillId="0" borderId="0" xfId="0" applyFont="1"/>
    <xf numFmtId="0" fontId="22" fillId="0" borderId="5" xfId="0" applyFont="1" applyBorder="1"/>
    <xf numFmtId="0" fontId="14" fillId="0" borderId="0" xfId="0" applyFont="1" applyAlignment="1">
      <alignment horizontal="left"/>
    </xf>
    <xf numFmtId="0" fontId="14" fillId="0" borderId="0" xfId="0" applyFont="1" applyAlignment="1">
      <alignment horizontal="left" vertical="top" wrapText="1"/>
    </xf>
    <xf numFmtId="0" fontId="14" fillId="0" borderId="0" xfId="0" applyFont="1" applyAlignment="1">
      <alignment wrapText="1"/>
    </xf>
    <xf numFmtId="0" fontId="8" fillId="0" borderId="0" xfId="0" applyFont="1" applyAlignment="1">
      <alignment horizontal="left" vertical="center"/>
    </xf>
    <xf numFmtId="0" fontId="24" fillId="0" borderId="0" xfId="0" applyFont="1" applyAlignment="1">
      <alignment horizontal="right"/>
    </xf>
    <xf numFmtId="0" fontId="14" fillId="0" borderId="0" xfId="0" applyFont="1" applyAlignment="1" applyProtection="1">
      <alignment horizontal="left" vertical="top" wrapText="1"/>
      <protection locked="0"/>
    </xf>
    <xf numFmtId="0" fontId="29" fillId="0" borderId="0" xfId="0" applyFont="1" applyAlignment="1">
      <alignment horizontal="left"/>
    </xf>
    <xf numFmtId="0" fontId="50" fillId="0" borderId="0" xfId="0" applyFont="1" applyAlignment="1" applyProtection="1">
      <alignment horizontal="center"/>
      <protection locked="0"/>
    </xf>
    <xf numFmtId="0" fontId="22" fillId="7" borderId="18" xfId="3" applyNumberFormat="1" applyFont="1" applyFill="1" applyBorder="1" applyAlignment="1" applyProtection="1">
      <alignment horizontal="center" vertical="center"/>
    </xf>
    <xf numFmtId="167" fontId="22" fillId="7" borderId="18" xfId="4" applyNumberFormat="1" applyFont="1" applyFill="1" applyBorder="1" applyAlignment="1" applyProtection="1">
      <alignment horizontal="center" vertical="center"/>
    </xf>
    <xf numFmtId="0" fontId="22" fillId="7" borderId="18" xfId="0" applyFont="1" applyFill="1" applyBorder="1" applyAlignment="1">
      <alignment horizontal="center" vertical="center" wrapText="1"/>
    </xf>
    <xf numFmtId="0" fontId="2" fillId="7" borderId="0" xfId="0" applyFont="1" applyFill="1" applyAlignment="1">
      <alignment horizontal="center" wrapText="1"/>
    </xf>
    <xf numFmtId="0" fontId="2" fillId="7" borderId="5" xfId="0" applyFont="1" applyFill="1" applyBorder="1" applyAlignment="1">
      <alignment horizontal="center" wrapText="1"/>
    </xf>
    <xf numFmtId="0" fontId="2" fillId="7" borderId="5" xfId="0" applyFont="1" applyFill="1" applyBorder="1"/>
    <xf numFmtId="0" fontId="53" fillId="0" borderId="16" xfId="0" applyFont="1" applyBorder="1" applyProtection="1">
      <protection locked="0"/>
    </xf>
    <xf numFmtId="0" fontId="53" fillId="0" borderId="0" xfId="0" applyFont="1"/>
    <xf numFmtId="176" fontId="36" fillId="7" borderId="23" xfId="3" applyNumberFormat="1" applyFont="1" applyFill="1" applyBorder="1" applyProtection="1">
      <protection locked="0"/>
    </xf>
    <xf numFmtId="37" fontId="3" fillId="8" borderId="0" xfId="0" quotePrefix="1" applyNumberFormat="1" applyFont="1" applyFill="1"/>
    <xf numFmtId="0" fontId="3" fillId="0" borderId="0" xfId="0" applyFont="1" applyAlignment="1">
      <alignment horizontal="left" wrapText="1"/>
    </xf>
    <xf numFmtId="0" fontId="0" fillId="0" borderId="0" xfId="0" applyAlignment="1">
      <alignment horizontal="center"/>
    </xf>
    <xf numFmtId="0" fontId="52" fillId="2" borderId="4" xfId="0" applyFont="1" applyFill="1" applyBorder="1" applyAlignment="1">
      <alignment horizontal="center" vertical="center" wrapText="1"/>
    </xf>
    <xf numFmtId="0" fontId="52" fillId="2" borderId="0" xfId="0" applyFont="1" applyFill="1" applyAlignment="1">
      <alignment horizontal="center" vertical="center" wrapText="1"/>
    </xf>
    <xf numFmtId="0" fontId="52" fillId="2" borderId="5" xfId="0" applyFont="1" applyFill="1" applyBorder="1" applyAlignment="1">
      <alignment horizontal="center" vertical="center" wrapText="1"/>
    </xf>
    <xf numFmtId="0" fontId="18" fillId="2" borderId="4" xfId="0" applyFont="1" applyFill="1" applyBorder="1" applyAlignment="1">
      <alignment horizontal="center" wrapText="1"/>
    </xf>
    <xf numFmtId="0" fontId="18" fillId="2" borderId="0" xfId="0" applyFont="1" applyFill="1" applyAlignment="1">
      <alignment horizontal="center" wrapText="1"/>
    </xf>
    <xf numFmtId="0" fontId="18" fillId="2" borderId="5" xfId="0" applyFont="1" applyFill="1" applyBorder="1" applyAlignment="1">
      <alignment horizontal="center" wrapText="1"/>
    </xf>
    <xf numFmtId="0" fontId="3" fillId="0" borderId="0" xfId="0" applyFont="1" applyAlignment="1">
      <alignment horizontal="left"/>
    </xf>
    <xf numFmtId="0" fontId="57" fillId="0" borderId="0" xfId="0" applyFont="1" applyAlignment="1">
      <alignment horizontal="center"/>
    </xf>
    <xf numFmtId="168" fontId="55" fillId="14" borderId="48" xfId="5" applyNumberFormat="1" applyBorder="1" applyAlignment="1">
      <alignment horizontal="left" vertical="center"/>
    </xf>
    <xf numFmtId="168" fontId="55" fillId="14" borderId="0" xfId="5" applyNumberFormat="1" applyBorder="1" applyAlignment="1">
      <alignment horizontal="center" vertical="center"/>
    </xf>
    <xf numFmtId="167" fontId="22" fillId="2" borderId="0" xfId="0" applyNumberFormat="1" applyFont="1" applyFill="1"/>
    <xf numFmtId="0" fontId="6" fillId="2" borderId="4" xfId="0" applyFont="1" applyFill="1" applyBorder="1" applyAlignment="1">
      <alignment horizontal="left" wrapText="1"/>
    </xf>
    <xf numFmtId="10" fontId="3" fillId="7" borderId="9" xfId="0" applyNumberFormat="1" applyFont="1" applyFill="1" applyBorder="1" applyAlignment="1">
      <alignment horizontal="center"/>
    </xf>
    <xf numFmtId="10" fontId="3" fillId="7" borderId="10" xfId="0" applyNumberFormat="1" applyFont="1" applyFill="1" applyBorder="1" applyAlignment="1">
      <alignment horizontal="center"/>
    </xf>
    <xf numFmtId="37" fontId="3" fillId="12" borderId="9" xfId="0" applyNumberFormat="1" applyFont="1" applyFill="1" applyBorder="1" applyAlignment="1">
      <alignment horizontal="center"/>
    </xf>
    <xf numFmtId="37" fontId="3" fillId="12" borderId="10" xfId="0" applyNumberFormat="1" applyFont="1" applyFill="1" applyBorder="1" applyAlignment="1">
      <alignment horizontal="center"/>
    </xf>
    <xf numFmtId="37" fontId="3" fillId="8" borderId="9" xfId="0" applyNumberFormat="1" applyFont="1" applyFill="1" applyBorder="1" applyAlignment="1">
      <alignment horizontal="center"/>
    </xf>
    <xf numFmtId="37" fontId="3" fillId="8" borderId="10" xfId="0" applyNumberFormat="1" applyFont="1" applyFill="1" applyBorder="1" applyAlignment="1">
      <alignment horizontal="center"/>
    </xf>
    <xf numFmtId="37" fontId="3" fillId="13" borderId="9" xfId="0" applyNumberFormat="1" applyFont="1" applyFill="1" applyBorder="1" applyAlignment="1">
      <alignment horizontal="center"/>
    </xf>
    <xf numFmtId="37" fontId="3" fillId="13" borderId="10" xfId="0" applyNumberFormat="1" applyFont="1" applyFill="1" applyBorder="1" applyAlignment="1">
      <alignment horizontal="center"/>
    </xf>
    <xf numFmtId="1" fontId="3" fillId="0" borderId="9" xfId="0" applyNumberFormat="1" applyFont="1" applyBorder="1" applyAlignment="1">
      <alignment horizontal="center"/>
    </xf>
    <xf numFmtId="1" fontId="3" fillId="0" borderId="10" xfId="0" applyNumberFormat="1" applyFont="1" applyBorder="1" applyAlignment="1">
      <alignment horizontal="center"/>
    </xf>
    <xf numFmtId="1" fontId="3" fillId="0" borderId="15" xfId="0" applyNumberFormat="1" applyFont="1" applyBorder="1" applyAlignment="1">
      <alignment horizontal="center"/>
    </xf>
    <xf numFmtId="1" fontId="3" fillId="7" borderId="9" xfId="0" applyNumberFormat="1" applyFont="1" applyFill="1" applyBorder="1" applyAlignment="1">
      <alignment horizontal="center"/>
    </xf>
    <xf numFmtId="1" fontId="3" fillId="7" borderId="10" xfId="0" applyNumberFormat="1" applyFont="1" applyFill="1" applyBorder="1" applyAlignment="1">
      <alignment horizontal="center"/>
    </xf>
    <xf numFmtId="0" fontId="6" fillId="2" borderId="0" xfId="0" applyFont="1" applyFill="1" applyAlignment="1">
      <alignment horizontal="left" wrapText="1"/>
    </xf>
    <xf numFmtId="0" fontId="26" fillId="7" borderId="9" xfId="0" applyFont="1" applyFill="1" applyBorder="1" applyAlignment="1">
      <alignment horizontal="left"/>
    </xf>
    <xf numFmtId="0" fontId="3" fillId="7" borderId="0" xfId="0" applyFont="1" applyFill="1" applyProtection="1">
      <protection locked="0"/>
    </xf>
    <xf numFmtId="0" fontId="1" fillId="7" borderId="11" xfId="0" applyFont="1" applyFill="1" applyBorder="1" applyAlignment="1">
      <alignment horizontal="center"/>
    </xf>
    <xf numFmtId="0" fontId="1" fillId="7" borderId="19" xfId="0" applyFont="1" applyFill="1" applyBorder="1" applyAlignment="1">
      <alignment horizontal="center"/>
    </xf>
    <xf numFmtId="0" fontId="1" fillId="7" borderId="13" xfId="0" applyFont="1" applyFill="1" applyBorder="1" applyAlignment="1">
      <alignment horizontal="center"/>
    </xf>
    <xf numFmtId="0" fontId="29" fillId="0" borderId="0" xfId="0" applyFont="1" applyAlignment="1">
      <alignment horizontal="left" wrapText="1"/>
    </xf>
    <xf numFmtId="0" fontId="14" fillId="0" borderId="16" xfId="0" applyFont="1" applyBorder="1" applyAlignment="1" applyProtection="1">
      <alignment horizontal="center" wrapText="1"/>
      <protection locked="0"/>
    </xf>
    <xf numFmtId="0" fontId="14" fillId="0" borderId="16" xfId="0" applyFont="1" applyBorder="1" applyAlignment="1" applyProtection="1">
      <alignment wrapText="1"/>
      <protection locked="0"/>
    </xf>
    <xf numFmtId="43" fontId="1" fillId="2" borderId="0" xfId="0" applyNumberFormat="1" applyFont="1" applyFill="1" applyAlignment="1">
      <alignment horizontal="center"/>
    </xf>
    <xf numFmtId="0" fontId="0" fillId="7" borderId="0" xfId="0" applyFill="1" applyAlignment="1">
      <alignment horizontal="left" indent="2"/>
    </xf>
    <xf numFmtId="0" fontId="6" fillId="2" borderId="4" xfId="0" applyFont="1" applyFill="1" applyBorder="1"/>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14" fillId="0" borderId="0" xfId="0" applyFont="1" applyAlignment="1" applyProtection="1">
      <alignment horizontal="center" wrapText="1"/>
      <protection locked="0"/>
    </xf>
    <xf numFmtId="0" fontId="29" fillId="0" borderId="0" xfId="0" applyFont="1" applyAlignment="1">
      <alignment wrapText="1"/>
    </xf>
    <xf numFmtId="0" fontId="14" fillId="0" borderId="0" xfId="0" applyFont="1" applyAlignment="1" applyProtection="1">
      <alignment horizontal="left"/>
      <protection locked="0"/>
    </xf>
    <xf numFmtId="0" fontId="59" fillId="0" borderId="0" xfId="0" applyFont="1" applyAlignment="1" applyProtection="1">
      <alignment horizontal="left" wrapText="1"/>
      <protection locked="0"/>
    </xf>
    <xf numFmtId="0" fontId="14" fillId="0" borderId="0" xfId="0" applyFont="1" applyAlignment="1" applyProtection="1">
      <alignment horizontal="left" wrapText="1"/>
      <protection locked="0"/>
    </xf>
    <xf numFmtId="0" fontId="57" fillId="0" borderId="0" xfId="0" applyFont="1"/>
    <xf numFmtId="0" fontId="3" fillId="0" borderId="0" xfId="0" applyFont="1" applyAlignment="1">
      <alignment horizontal="right"/>
    </xf>
    <xf numFmtId="0" fontId="52" fillId="2" borderId="4" xfId="0" applyFont="1" applyFill="1" applyBorder="1" applyAlignment="1">
      <alignment vertical="center" wrapText="1"/>
    </xf>
    <xf numFmtId="0" fontId="52" fillId="2" borderId="0" xfId="0" applyFont="1" applyFill="1" applyAlignment="1">
      <alignment vertical="center" wrapText="1"/>
    </xf>
    <xf numFmtId="0" fontId="52" fillId="2" borderId="5" xfId="0" applyFont="1" applyFill="1" applyBorder="1" applyAlignment="1">
      <alignment vertical="center" wrapText="1"/>
    </xf>
    <xf numFmtId="0" fontId="60" fillId="0" borderId="0" xfId="0" applyFont="1" applyAlignment="1">
      <alignment horizontal="center"/>
    </xf>
    <xf numFmtId="0" fontId="60" fillId="0" borderId="0" xfId="0" applyFont="1"/>
    <xf numFmtId="14" fontId="14" fillId="0" borderId="16" xfId="0" applyNumberFormat="1" applyFont="1" applyBorder="1" applyAlignment="1" applyProtection="1">
      <alignment horizontal="center" wrapText="1"/>
      <protection locked="0"/>
    </xf>
    <xf numFmtId="0" fontId="62" fillId="2" borderId="0" xfId="0" applyFont="1" applyFill="1"/>
    <xf numFmtId="0" fontId="62" fillId="2" borderId="0" xfId="0" applyFont="1" applyFill="1" applyAlignment="1">
      <alignment horizontal="right"/>
    </xf>
    <xf numFmtId="0" fontId="2" fillId="7" borderId="4" xfId="0" applyFont="1" applyFill="1" applyBorder="1" applyAlignment="1">
      <alignment vertical="top"/>
    </xf>
    <xf numFmtId="164" fontId="0" fillId="0" borderId="0" xfId="0" applyNumberFormat="1" applyProtection="1">
      <protection locked="0"/>
    </xf>
    <xf numFmtId="0" fontId="39" fillId="0" borderId="0" xfId="0" applyFont="1" applyAlignment="1" applyProtection="1">
      <alignment horizontal="center"/>
      <protection locked="0"/>
    </xf>
    <xf numFmtId="0" fontId="41" fillId="0" borderId="0" xfId="0" applyFont="1" applyAlignment="1">
      <alignment horizontal="left" vertical="top" wrapText="1"/>
    </xf>
    <xf numFmtId="0" fontId="8" fillId="0" borderId="0" xfId="0" applyFont="1" applyProtection="1">
      <protection locked="0"/>
    </xf>
    <xf numFmtId="0" fontId="1" fillId="7" borderId="22" xfId="0" applyFont="1" applyFill="1" applyBorder="1" applyAlignment="1" applyProtection="1">
      <alignment horizontal="left" vertical="center"/>
      <protection locked="0"/>
    </xf>
    <xf numFmtId="0" fontId="1" fillId="7" borderId="23" xfId="0" applyFont="1" applyFill="1" applyBorder="1" applyAlignment="1" applyProtection="1">
      <alignment horizontal="left" vertical="center"/>
      <protection locked="0"/>
    </xf>
    <xf numFmtId="0" fontId="1" fillId="7" borderId="21" xfId="0" applyFont="1" applyFill="1" applyBorder="1" applyAlignment="1" applyProtection="1">
      <alignment horizontal="left" vertical="center"/>
      <protection locked="0"/>
    </xf>
    <xf numFmtId="0" fontId="2" fillId="0" borderId="4"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9" fillId="0" borderId="9" xfId="0" applyFont="1" applyBorder="1" applyAlignment="1" applyProtection="1">
      <alignment horizontal="left" vertical="center"/>
      <protection locked="0"/>
    </xf>
    <xf numFmtId="0" fontId="9" fillId="0" borderId="15" xfId="0" applyFont="1" applyBorder="1" applyAlignment="1" applyProtection="1">
      <alignment horizontal="left" vertical="center"/>
      <protection locked="0"/>
    </xf>
    <xf numFmtId="0" fontId="9" fillId="0" borderId="10" xfId="0" applyFont="1" applyBorder="1" applyAlignment="1" applyProtection="1">
      <alignment horizontal="left" vertical="center"/>
      <protection locked="0"/>
    </xf>
    <xf numFmtId="0" fontId="43" fillId="0" borderId="9" xfId="2" applyFont="1" applyFill="1" applyBorder="1" applyAlignment="1" applyProtection="1">
      <alignment vertical="center"/>
      <protection locked="0"/>
    </xf>
    <xf numFmtId="0" fontId="43" fillId="0" borderId="15" xfId="2" applyFont="1" applyFill="1" applyBorder="1" applyAlignment="1" applyProtection="1">
      <alignment vertical="center"/>
      <protection locked="0"/>
    </xf>
    <xf numFmtId="0" fontId="43" fillId="0" borderId="10" xfId="2" applyFont="1" applyFill="1" applyBorder="1" applyAlignment="1" applyProtection="1">
      <alignment vertical="center"/>
      <protection locked="0"/>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9" fillId="0" borderId="9" xfId="0" applyFont="1" applyBorder="1" applyAlignment="1" applyProtection="1">
      <alignment vertical="center"/>
      <protection locked="0"/>
    </xf>
    <xf numFmtId="0" fontId="9" fillId="0" borderId="15" xfId="0" applyFont="1" applyBorder="1" applyAlignment="1" applyProtection="1">
      <alignment vertical="center"/>
      <protection locked="0"/>
    </xf>
    <xf numFmtId="0" fontId="9" fillId="0" borderId="10" xfId="0" applyFont="1" applyBorder="1" applyAlignment="1" applyProtection="1">
      <alignment vertical="center"/>
      <protection locked="0"/>
    </xf>
    <xf numFmtId="0" fontId="11" fillId="7" borderId="0" xfId="0" applyFont="1" applyFill="1"/>
    <xf numFmtId="0" fontId="3" fillId="7" borderId="0" xfId="0" applyFont="1" applyFill="1"/>
    <xf numFmtId="0" fontId="9" fillId="3" borderId="16" xfId="0" applyFont="1" applyFill="1" applyBorder="1" applyAlignment="1" applyProtection="1">
      <alignment horizontal="center"/>
      <protection locked="0"/>
    </xf>
    <xf numFmtId="14" fontId="9" fillId="3" borderId="16" xfId="0" applyNumberFormat="1" applyFont="1" applyFill="1" applyBorder="1" applyAlignment="1" applyProtection="1">
      <alignment horizontal="center"/>
      <protection locked="0"/>
    </xf>
    <xf numFmtId="0" fontId="11" fillId="7" borderId="16" xfId="0" applyFont="1" applyFill="1" applyBorder="1"/>
    <xf numFmtId="0" fontId="3" fillId="7" borderId="16" xfId="0" applyFont="1" applyFill="1" applyBorder="1"/>
    <xf numFmtId="0" fontId="14" fillId="0" borderId="11" xfId="0" applyFont="1" applyBorder="1" applyAlignment="1" applyProtection="1">
      <alignment horizontal="left" vertical="top" wrapText="1"/>
      <protection locked="0"/>
    </xf>
    <xf numFmtId="0" fontId="14" fillId="0" borderId="17" xfId="0" applyFont="1" applyBorder="1" applyAlignment="1" applyProtection="1">
      <alignment vertical="top" wrapText="1"/>
      <protection locked="0"/>
    </xf>
    <xf numFmtId="0" fontId="14" fillId="0" borderId="17" xfId="0" applyFont="1" applyBorder="1" applyAlignment="1" applyProtection="1">
      <alignment wrapText="1"/>
      <protection locked="0"/>
    </xf>
    <xf numFmtId="0" fontId="14" fillId="0" borderId="12" xfId="0" applyFont="1" applyBorder="1" applyAlignment="1" applyProtection="1">
      <alignment wrapText="1"/>
      <protection locked="0"/>
    </xf>
    <xf numFmtId="0" fontId="14" fillId="0" borderId="19" xfId="0" applyFont="1" applyBorder="1" applyAlignment="1" applyProtection="1">
      <alignment vertical="top" wrapText="1"/>
      <protection locked="0"/>
    </xf>
    <xf numFmtId="0" fontId="14" fillId="0" borderId="0" xfId="0" applyFont="1" applyAlignment="1" applyProtection="1">
      <alignment vertical="top" wrapText="1"/>
      <protection locked="0"/>
    </xf>
    <xf numFmtId="0" fontId="14" fillId="0" borderId="0" xfId="0" applyFont="1" applyAlignment="1" applyProtection="1">
      <alignment wrapText="1"/>
      <protection locked="0"/>
    </xf>
    <xf numFmtId="0" fontId="14" fillId="0" borderId="20" xfId="0" applyFont="1" applyBorder="1" applyAlignment="1" applyProtection="1">
      <alignment wrapText="1"/>
      <protection locked="0"/>
    </xf>
    <xf numFmtId="0" fontId="14" fillId="0" borderId="13" xfId="0" applyFont="1" applyBorder="1" applyAlignment="1" applyProtection="1">
      <alignment vertical="top" wrapText="1"/>
      <protection locked="0"/>
    </xf>
    <xf numFmtId="0" fontId="14" fillId="0" borderId="16" xfId="0" applyFont="1" applyBorder="1" applyAlignment="1" applyProtection="1">
      <alignment vertical="top" wrapText="1"/>
      <protection locked="0"/>
    </xf>
    <xf numFmtId="0" fontId="14" fillId="0" borderId="16" xfId="0" applyFont="1" applyBorder="1" applyAlignment="1" applyProtection="1">
      <alignment wrapText="1"/>
      <protection locked="0"/>
    </xf>
    <xf numFmtId="0" fontId="14" fillId="0" borderId="14" xfId="0" applyFont="1" applyBorder="1" applyAlignment="1" applyProtection="1">
      <alignment wrapText="1"/>
      <protection locked="0"/>
    </xf>
    <xf numFmtId="0" fontId="29" fillId="0" borderId="4" xfId="0" applyFont="1" applyBorder="1" applyAlignment="1">
      <alignment horizontal="center"/>
    </xf>
    <xf numFmtId="0" fontId="29" fillId="0" borderId="0" xfId="0" applyFont="1" applyAlignment="1">
      <alignment horizontal="center"/>
    </xf>
    <xf numFmtId="0" fontId="29" fillId="0" borderId="5" xfId="0" applyFont="1" applyBorder="1" applyAlignment="1">
      <alignment horizontal="center"/>
    </xf>
    <xf numFmtId="0" fontId="8" fillId="0" borderId="16" xfId="0" applyFont="1" applyBorder="1" applyAlignment="1">
      <alignment horizontal="center"/>
    </xf>
    <xf numFmtId="0" fontId="22" fillId="0" borderId="16" xfId="0" applyFont="1" applyBorder="1" applyAlignment="1" applyProtection="1">
      <alignment horizontal="center"/>
      <protection locked="0"/>
    </xf>
    <xf numFmtId="0" fontId="29" fillId="0" borderId="0" xfId="0" applyFont="1" applyAlignment="1">
      <alignment horizontal="left" vertical="top" wrapText="1"/>
    </xf>
    <xf numFmtId="0" fontId="29" fillId="0" borderId="0" xfId="0" applyFont="1" applyAlignment="1">
      <alignment horizontal="left" wrapText="1"/>
    </xf>
    <xf numFmtId="0" fontId="59" fillId="0" borderId="0" xfId="0" applyFont="1" applyAlignment="1" applyProtection="1">
      <alignment horizontal="center" wrapText="1"/>
      <protection locked="0"/>
    </xf>
    <xf numFmtId="0" fontId="50" fillId="0" borderId="16" xfId="0" applyFont="1" applyBorder="1" applyAlignment="1" applyProtection="1">
      <alignment horizontal="center"/>
      <protection locked="0"/>
    </xf>
    <xf numFmtId="0" fontId="14" fillId="0" borderId="17" xfId="0" applyFont="1" applyBorder="1" applyAlignment="1" applyProtection="1">
      <alignment horizontal="left" vertical="top" wrapText="1"/>
      <protection locked="0"/>
    </xf>
    <xf numFmtId="0" fontId="14" fillId="0" borderId="12" xfId="0" applyFont="1" applyBorder="1" applyAlignment="1" applyProtection="1">
      <alignment horizontal="left" vertical="top" wrapText="1"/>
      <protection locked="0"/>
    </xf>
    <xf numFmtId="0" fontId="14" fillId="0" borderId="19"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20" xfId="0" applyFont="1" applyBorder="1" applyAlignment="1" applyProtection="1">
      <alignment horizontal="left" vertical="top" wrapText="1"/>
      <protection locked="0"/>
    </xf>
    <xf numFmtId="0" fontId="14" fillId="0" borderId="13" xfId="0" applyFont="1" applyBorder="1" applyAlignment="1" applyProtection="1">
      <alignment horizontal="left" vertical="top" wrapText="1"/>
      <protection locked="0"/>
    </xf>
    <xf numFmtId="0" fontId="14" fillId="0" borderId="16" xfId="0" applyFont="1" applyBorder="1" applyAlignment="1" applyProtection="1">
      <alignment horizontal="left" vertical="top" wrapText="1"/>
      <protection locked="0"/>
    </xf>
    <xf numFmtId="0" fontId="14" fillId="0" borderId="14" xfId="0" applyFont="1" applyBorder="1" applyAlignment="1" applyProtection="1">
      <alignment horizontal="left" vertical="top" wrapText="1"/>
      <protection locked="0"/>
    </xf>
    <xf numFmtId="0" fontId="14" fillId="0" borderId="16" xfId="0" applyFont="1" applyBorder="1" applyAlignment="1" applyProtection="1">
      <alignment horizontal="center" wrapText="1"/>
      <protection locked="0"/>
    </xf>
    <xf numFmtId="0" fontId="29" fillId="0" borderId="16" xfId="0" applyFont="1" applyBorder="1" applyAlignment="1">
      <alignment horizontal="left" wrapText="1"/>
    </xf>
    <xf numFmtId="164" fontId="9" fillId="0" borderId="16" xfId="0" applyNumberFormat="1" applyFont="1" applyBorder="1" applyAlignment="1" applyProtection="1">
      <alignment horizontal="center"/>
      <protection locked="0"/>
    </xf>
    <xf numFmtId="164" fontId="0" fillId="0" borderId="16" xfId="0" applyNumberFormat="1" applyBorder="1" applyProtection="1">
      <protection locked="0"/>
    </xf>
    <xf numFmtId="0" fontId="19" fillId="0" borderId="9" xfId="0" applyFont="1" applyBorder="1" applyAlignment="1">
      <alignment horizontal="left" wrapText="1"/>
    </xf>
    <xf numFmtId="0" fontId="19" fillId="0" borderId="15" xfId="0" applyFont="1" applyBorder="1" applyAlignment="1">
      <alignment horizontal="left" wrapText="1"/>
    </xf>
    <xf numFmtId="0" fontId="19" fillId="0" borderId="10" xfId="0" applyFont="1" applyBorder="1" applyAlignment="1">
      <alignment horizontal="left" wrapText="1"/>
    </xf>
    <xf numFmtId="164" fontId="8" fillId="0" borderId="9" xfId="0" applyNumberFormat="1" applyFont="1" applyBorder="1" applyAlignment="1">
      <alignment horizontal="center" vertical="center"/>
    </xf>
    <xf numFmtId="164" fontId="8" fillId="0" borderId="10" xfId="0" applyNumberFormat="1" applyFont="1" applyBorder="1" applyAlignment="1">
      <alignment horizontal="center" vertical="center"/>
    </xf>
    <xf numFmtId="0" fontId="41" fillId="0" borderId="0" xfId="0" applyFont="1" applyAlignment="1">
      <alignment horizontal="left" vertical="top" wrapText="1"/>
    </xf>
    <xf numFmtId="0" fontId="3" fillId="0" borderId="0" xfId="0" applyFont="1" applyAlignment="1">
      <alignment horizontal="left" wrapText="1"/>
    </xf>
    <xf numFmtId="0" fontId="67" fillId="0" borderId="5" xfId="0" applyFont="1" applyBorder="1" applyAlignment="1">
      <alignment horizontal="center" wrapText="1"/>
    </xf>
    <xf numFmtId="0" fontId="66" fillId="0" borderId="5" xfId="0" applyFont="1" applyBorder="1" applyAlignment="1">
      <alignment horizontal="center" wrapText="1"/>
    </xf>
    <xf numFmtId="0" fontId="1" fillId="7" borderId="9" xfId="0" applyFont="1" applyFill="1" applyBorder="1" applyAlignment="1">
      <alignment horizontal="left" vertical="center" wrapText="1"/>
    </xf>
    <xf numFmtId="0" fontId="1" fillId="7" borderId="15" xfId="0" applyFont="1" applyFill="1" applyBorder="1" applyAlignment="1">
      <alignment horizontal="left" vertical="center"/>
    </xf>
    <xf numFmtId="0" fontId="1" fillId="7" borderId="10" xfId="0" applyFont="1" applyFill="1" applyBorder="1" applyAlignment="1">
      <alignment horizontal="left" vertical="center"/>
    </xf>
    <xf numFmtId="0" fontId="8" fillId="0" borderId="0" xfId="0" applyFont="1" applyAlignment="1">
      <alignment horizontal="left" wrapText="1"/>
    </xf>
    <xf numFmtId="0" fontId="24" fillId="0" borderId="0" xfId="0" applyFont="1" applyAlignment="1">
      <alignment horizontal="left" wrapText="1"/>
    </xf>
    <xf numFmtId="0" fontId="8" fillId="0" borderId="0" xfId="0" applyFont="1" applyAlignment="1">
      <alignment wrapText="1"/>
    </xf>
    <xf numFmtId="0" fontId="30" fillId="5" borderId="13" xfId="0" applyFont="1" applyFill="1" applyBorder="1" applyAlignment="1">
      <alignment horizontal="left" vertical="center" wrapText="1"/>
    </xf>
    <xf numFmtId="0" fontId="30" fillId="5" borderId="16" xfId="0" applyFont="1" applyFill="1" applyBorder="1" applyAlignment="1">
      <alignment horizontal="left" vertical="center" wrapText="1"/>
    </xf>
    <xf numFmtId="0" fontId="30" fillId="5" borderId="14" xfId="0" applyFont="1" applyFill="1" applyBorder="1" applyAlignment="1">
      <alignment horizontal="left" vertical="center" wrapText="1"/>
    </xf>
    <xf numFmtId="0" fontId="9" fillId="0" borderId="16" xfId="0" applyFont="1" applyBorder="1" applyProtection="1">
      <protection locked="0"/>
    </xf>
    <xf numFmtId="0" fontId="10" fillId="0" borderId="16" xfId="0" applyFont="1" applyBorder="1" applyProtection="1">
      <protection locked="0"/>
    </xf>
    <xf numFmtId="0" fontId="51" fillId="0" borderId="0" xfId="0" applyFont="1" applyAlignment="1">
      <alignment horizontal="left" wrapText="1"/>
    </xf>
    <xf numFmtId="165" fontId="11" fillId="7" borderId="19" xfId="0" applyNumberFormat="1" applyFont="1" applyFill="1" applyBorder="1" applyAlignment="1">
      <alignment horizontal="center"/>
    </xf>
    <xf numFmtId="165" fontId="11" fillId="7" borderId="0" xfId="0" applyNumberFormat="1" applyFont="1" applyFill="1" applyAlignment="1">
      <alignment horizontal="center"/>
    </xf>
    <xf numFmtId="0" fontId="11" fillId="7" borderId="9" xfId="0" applyFont="1" applyFill="1" applyBorder="1" applyAlignment="1">
      <alignment horizontal="center"/>
    </xf>
    <xf numFmtId="0" fontId="11" fillId="7" borderId="15" xfId="0" applyFont="1" applyFill="1" applyBorder="1" applyAlignment="1">
      <alignment horizontal="center"/>
    </xf>
    <xf numFmtId="0" fontId="8" fillId="9" borderId="16" xfId="0" applyFont="1" applyFill="1" applyBorder="1" applyAlignment="1">
      <alignment horizontal="center"/>
    </xf>
    <xf numFmtId="165" fontId="11" fillId="7" borderId="13" xfId="0" applyNumberFormat="1" applyFont="1" applyFill="1" applyBorder="1" applyAlignment="1">
      <alignment horizontal="center"/>
    </xf>
    <xf numFmtId="165" fontId="11" fillId="7" borderId="16" xfId="0" applyNumberFormat="1" applyFont="1" applyFill="1" applyBorder="1" applyAlignment="1">
      <alignment horizontal="center"/>
    </xf>
    <xf numFmtId="0" fontId="3" fillId="7" borderId="11" xfId="0" applyFont="1" applyFill="1" applyBorder="1" applyAlignment="1" applyProtection="1">
      <alignment horizontal="left" vertical="top"/>
      <protection locked="0"/>
    </xf>
    <xf numFmtId="0" fontId="3" fillId="7" borderId="17" xfId="0" applyFont="1" applyFill="1" applyBorder="1" applyAlignment="1" applyProtection="1">
      <alignment horizontal="left" vertical="top"/>
      <protection locked="0"/>
    </xf>
    <xf numFmtId="0" fontId="3" fillId="7" borderId="12" xfId="0" applyFont="1" applyFill="1" applyBorder="1" applyAlignment="1" applyProtection="1">
      <alignment horizontal="left" vertical="top"/>
      <protection locked="0"/>
    </xf>
    <xf numFmtId="0" fontId="3" fillId="7" borderId="19" xfId="0" applyFont="1" applyFill="1" applyBorder="1" applyAlignment="1" applyProtection="1">
      <alignment horizontal="left" vertical="top"/>
      <protection locked="0"/>
    </xf>
    <xf numFmtId="0" fontId="3" fillId="7" borderId="0" xfId="0" applyFont="1" applyFill="1" applyAlignment="1" applyProtection="1">
      <alignment horizontal="left" vertical="top"/>
      <protection locked="0"/>
    </xf>
    <xf numFmtId="0" fontId="3" fillId="7" borderId="20" xfId="0" applyFont="1" applyFill="1" applyBorder="1" applyAlignment="1" applyProtection="1">
      <alignment horizontal="left" vertical="top"/>
      <protection locked="0"/>
    </xf>
    <xf numFmtId="0" fontId="3" fillId="7" borderId="13" xfId="0" applyFont="1" applyFill="1" applyBorder="1" applyAlignment="1" applyProtection="1">
      <alignment horizontal="left" vertical="top"/>
      <protection locked="0"/>
    </xf>
    <xf numFmtId="0" fontId="3" fillId="7" borderId="16" xfId="0" applyFont="1" applyFill="1" applyBorder="1" applyAlignment="1" applyProtection="1">
      <alignment horizontal="left" vertical="top"/>
      <protection locked="0"/>
    </xf>
    <xf numFmtId="0" fontId="3" fillId="7" borderId="14" xfId="0" applyFont="1" applyFill="1" applyBorder="1" applyAlignment="1" applyProtection="1">
      <alignment horizontal="left" vertical="top"/>
      <protection locked="0"/>
    </xf>
    <xf numFmtId="0" fontId="13" fillId="7" borderId="9" xfId="0" applyFont="1" applyFill="1" applyBorder="1" applyAlignment="1">
      <alignment horizontal="center"/>
    </xf>
    <xf numFmtId="0" fontId="13" fillId="7" borderId="10" xfId="0" applyFont="1" applyFill="1" applyBorder="1" applyAlignment="1">
      <alignment horizontal="center"/>
    </xf>
    <xf numFmtId="0" fontId="3" fillId="7" borderId="9" xfId="0" applyFont="1" applyFill="1" applyBorder="1" applyAlignment="1">
      <alignment horizontal="center"/>
    </xf>
    <xf numFmtId="0" fontId="3" fillId="7" borderId="10" xfId="0" applyFont="1" applyFill="1" applyBorder="1" applyAlignment="1">
      <alignment horizontal="center"/>
    </xf>
    <xf numFmtId="0" fontId="2" fillId="7" borderId="0" xfId="0" applyFont="1" applyFill="1" applyAlignment="1">
      <alignment horizontal="center"/>
    </xf>
    <xf numFmtId="0" fontId="0" fillId="0" borderId="16" xfId="0" applyBorder="1" applyAlignment="1">
      <alignment horizontal="center"/>
    </xf>
    <xf numFmtId="0" fontId="6" fillId="2" borderId="0" xfId="0" applyFont="1" applyFill="1" applyAlignment="1">
      <alignment horizontal="center" wrapText="1"/>
    </xf>
    <xf numFmtId="0" fontId="6" fillId="2" borderId="5" xfId="0" applyFont="1" applyFill="1" applyBorder="1" applyAlignment="1">
      <alignment horizontal="center" wrapText="1"/>
    </xf>
    <xf numFmtId="0" fontId="38" fillId="7" borderId="17" xfId="0" applyFont="1" applyFill="1" applyBorder="1" applyAlignment="1">
      <alignment horizontal="center" wrapText="1"/>
    </xf>
    <xf numFmtId="0" fontId="6" fillId="2" borderId="4" xfId="0" applyFont="1" applyFill="1" applyBorder="1" applyAlignment="1">
      <alignment horizontal="left" wrapText="1"/>
    </xf>
    <xf numFmtId="0" fontId="6" fillId="2" borderId="0" xfId="0" applyFont="1" applyFill="1" applyAlignment="1">
      <alignment horizontal="left" wrapText="1"/>
    </xf>
    <xf numFmtId="0" fontId="2" fillId="7" borderId="0" xfId="0" applyFont="1" applyFill="1" applyAlignment="1">
      <alignment horizontal="center" wrapText="1"/>
    </xf>
    <xf numFmtId="0" fontId="2" fillId="7" borderId="4" xfId="0" applyFont="1" applyFill="1" applyBorder="1" applyAlignment="1">
      <alignment horizontal="center"/>
    </xf>
    <xf numFmtId="0" fontId="2" fillId="7" borderId="5" xfId="0" applyFont="1" applyFill="1" applyBorder="1" applyAlignment="1">
      <alignment horizontal="center"/>
    </xf>
    <xf numFmtId="0" fontId="3" fillId="7" borderId="0" xfId="0" applyFont="1" applyFill="1" applyAlignment="1">
      <alignment horizontal="center"/>
    </xf>
    <xf numFmtId="0" fontId="0" fillId="7" borderId="0" xfId="0" applyFill="1" applyAlignment="1">
      <alignment horizontal="center"/>
    </xf>
    <xf numFmtId="0" fontId="34" fillId="7" borderId="0" xfId="0" applyFont="1" applyFill="1" applyAlignment="1">
      <alignment horizontal="center" wrapText="1"/>
    </xf>
    <xf numFmtId="0" fontId="40" fillId="2" borderId="7" xfId="0" applyFont="1" applyFill="1" applyBorder="1" applyAlignment="1">
      <alignment horizontal="center"/>
    </xf>
    <xf numFmtId="0" fontId="0" fillId="7" borderId="10" xfId="0" applyFill="1" applyBorder="1" applyAlignment="1">
      <alignment horizontal="center"/>
    </xf>
    <xf numFmtId="0" fontId="1" fillId="7" borderId="16" xfId="0" applyFont="1" applyFill="1" applyBorder="1" applyAlignment="1">
      <alignment horizontal="center"/>
    </xf>
    <xf numFmtId="0" fontId="0" fillId="0" borderId="16" xfId="0" applyBorder="1"/>
    <xf numFmtId="0" fontId="3" fillId="7" borderId="18" xfId="0" applyFont="1" applyFill="1" applyBorder="1" applyAlignment="1" applyProtection="1">
      <alignment horizontal="left" vertical="top"/>
      <protection locked="0"/>
    </xf>
    <xf numFmtId="43" fontId="1" fillId="2" borderId="6" xfId="0" applyNumberFormat="1" applyFont="1" applyFill="1" applyBorder="1" applyAlignment="1">
      <alignment horizontal="center"/>
    </xf>
    <xf numFmtId="43" fontId="1" fillId="2" borderId="7" xfId="0" applyNumberFormat="1" applyFont="1" applyFill="1" applyBorder="1" applyAlignment="1">
      <alignment horizontal="center"/>
    </xf>
    <xf numFmtId="43" fontId="1" fillId="2" borderId="8" xfId="0" applyNumberFormat="1" applyFont="1" applyFill="1" applyBorder="1" applyAlignment="1">
      <alignment horizontal="center"/>
    </xf>
    <xf numFmtId="0" fontId="52" fillId="2" borderId="4" xfId="0" applyFont="1" applyFill="1" applyBorder="1" applyAlignment="1">
      <alignment horizontal="center" vertical="center" wrapText="1"/>
    </xf>
    <xf numFmtId="0" fontId="52" fillId="2" borderId="0" xfId="0" applyFont="1" applyFill="1" applyAlignment="1">
      <alignment horizontal="center" vertical="center" wrapText="1"/>
    </xf>
    <xf numFmtId="0" fontId="52" fillId="2" borderId="5" xfId="0" applyFont="1" applyFill="1" applyBorder="1" applyAlignment="1">
      <alignment horizontal="center" vertical="center" wrapText="1"/>
    </xf>
    <xf numFmtId="43" fontId="1" fillId="2" borderId="0" xfId="0" applyNumberFormat="1" applyFont="1" applyFill="1" applyAlignment="1">
      <alignment horizontal="center"/>
    </xf>
    <xf numFmtId="167" fontId="9" fillId="0" borderId="18" xfId="0" applyNumberFormat="1" applyFont="1" applyBorder="1" applyAlignment="1" applyProtection="1">
      <alignment horizontal="center" vertical="center"/>
      <protection locked="0"/>
    </xf>
    <xf numFmtId="0" fontId="18" fillId="7" borderId="4" xfId="0" applyFont="1" applyFill="1" applyBorder="1" applyAlignment="1">
      <alignment horizontal="center"/>
    </xf>
    <xf numFmtId="0" fontId="18" fillId="7" borderId="0" xfId="0" applyFont="1" applyFill="1" applyAlignment="1">
      <alignment horizontal="center"/>
    </xf>
    <xf numFmtId="0" fontId="18" fillId="7" borderId="5" xfId="0" applyFont="1" applyFill="1" applyBorder="1" applyAlignment="1">
      <alignment horizontal="center"/>
    </xf>
    <xf numFmtId="0" fontId="7" fillId="7" borderId="0" xfId="0" applyFont="1" applyFill="1" applyAlignment="1">
      <alignment horizontal="center"/>
    </xf>
    <xf numFmtId="0" fontId="18" fillId="2" borderId="49" xfId="0" applyFont="1" applyFill="1" applyBorder="1" applyAlignment="1">
      <alignment horizontal="center" wrapText="1"/>
    </xf>
    <xf numFmtId="0" fontId="18" fillId="2" borderId="17" xfId="0" applyFont="1" applyFill="1" applyBorder="1" applyAlignment="1">
      <alignment horizontal="center" wrapText="1"/>
    </xf>
    <xf numFmtId="0" fontId="18" fillId="2" borderId="50" xfId="0" applyFont="1" applyFill="1" applyBorder="1" applyAlignment="1">
      <alignment horizontal="center" wrapText="1"/>
    </xf>
    <xf numFmtId="0" fontId="18" fillId="2" borderId="4" xfId="0" applyFont="1" applyFill="1" applyBorder="1" applyAlignment="1">
      <alignment horizontal="center" wrapText="1"/>
    </xf>
    <xf numFmtId="0" fontId="18" fillId="2" borderId="0" xfId="0" applyFont="1" applyFill="1" applyAlignment="1">
      <alignment horizontal="center" wrapText="1"/>
    </xf>
    <xf numFmtId="0" fontId="18" fillId="2" borderId="5" xfId="0" applyFont="1" applyFill="1" applyBorder="1" applyAlignment="1">
      <alignment horizontal="center" wrapText="1"/>
    </xf>
    <xf numFmtId="0" fontId="8" fillId="0" borderId="18" xfId="0" applyFont="1" applyBorder="1" applyAlignment="1">
      <alignment horizontal="center" vertical="center" wrapText="1"/>
    </xf>
    <xf numFmtId="0" fontId="0" fillId="0" borderId="0" xfId="0" applyAlignment="1">
      <alignment horizontal="center"/>
    </xf>
    <xf numFmtId="0" fontId="2" fillId="7" borderId="0" xfId="0" applyFont="1" applyFill="1" applyAlignment="1">
      <alignment horizontal="center" vertical="top" wrapText="1"/>
    </xf>
    <xf numFmtId="0" fontId="38" fillId="7" borderId="17" xfId="0" applyFont="1" applyFill="1" applyBorder="1" applyAlignment="1">
      <alignment horizontal="left" wrapText="1"/>
    </xf>
    <xf numFmtId="0" fontId="38" fillId="7" borderId="0" xfId="0" applyFont="1" applyFill="1" applyAlignment="1">
      <alignment horizontal="left" wrapText="1"/>
    </xf>
    <xf numFmtId="0" fontId="60" fillId="0" borderId="0" xfId="0" applyFont="1" applyAlignment="1">
      <alignment horizont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1" fillId="7" borderId="12" xfId="0" applyFont="1" applyFill="1" applyBorder="1" applyAlignment="1">
      <alignment horizontal="center" vertical="center" wrapText="1"/>
    </xf>
    <xf numFmtId="0" fontId="1" fillId="7" borderId="14"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18" fillId="7" borderId="4" xfId="0" applyFont="1" applyFill="1" applyBorder="1" applyAlignment="1">
      <alignment horizontal="center" vertical="center"/>
    </xf>
    <xf numFmtId="0" fontId="18" fillId="7" borderId="0" xfId="0" applyFont="1" applyFill="1" applyAlignment="1">
      <alignment horizontal="center" vertical="center"/>
    </xf>
    <xf numFmtId="0" fontId="18" fillId="7" borderId="5" xfId="0" applyFont="1" applyFill="1" applyBorder="1" applyAlignment="1">
      <alignment horizontal="center" vertical="center"/>
    </xf>
    <xf numFmtId="0" fontId="3" fillId="7" borderId="11" xfId="0" applyFont="1" applyFill="1" applyBorder="1" applyAlignment="1" applyProtection="1">
      <alignment horizontal="center"/>
      <protection locked="0"/>
    </xf>
    <xf numFmtId="0" fontId="3" fillId="7" borderId="17" xfId="0" applyFont="1" applyFill="1" applyBorder="1" applyAlignment="1" applyProtection="1">
      <alignment horizontal="center"/>
      <protection locked="0"/>
    </xf>
    <xf numFmtId="0" fontId="3" fillId="7" borderId="12" xfId="0" applyFont="1" applyFill="1" applyBorder="1" applyAlignment="1" applyProtection="1">
      <alignment horizontal="center"/>
      <protection locked="0"/>
    </xf>
    <xf numFmtId="0" fontId="3" fillId="7" borderId="19" xfId="0" applyFont="1" applyFill="1" applyBorder="1" applyAlignment="1" applyProtection="1">
      <alignment horizontal="center"/>
      <protection locked="0"/>
    </xf>
    <xf numFmtId="0" fontId="3" fillId="7" borderId="0" xfId="0" applyFont="1" applyFill="1" applyAlignment="1" applyProtection="1">
      <alignment horizontal="center"/>
      <protection locked="0"/>
    </xf>
    <xf numFmtId="0" fontId="3" fillId="7" borderId="20" xfId="0" applyFont="1" applyFill="1" applyBorder="1" applyAlignment="1" applyProtection="1">
      <alignment horizontal="center"/>
      <protection locked="0"/>
    </xf>
    <xf numFmtId="0" fontId="3" fillId="7" borderId="13" xfId="0" applyFont="1" applyFill="1" applyBorder="1" applyAlignment="1" applyProtection="1">
      <alignment horizontal="center"/>
      <protection locked="0"/>
    </xf>
    <xf numFmtId="0" fontId="3" fillId="7" borderId="16" xfId="0" applyFont="1" applyFill="1" applyBorder="1" applyAlignment="1" applyProtection="1">
      <alignment horizontal="center"/>
      <protection locked="0"/>
    </xf>
    <xf numFmtId="0" fontId="3" fillId="7" borderId="14" xfId="0" applyFont="1" applyFill="1" applyBorder="1" applyAlignment="1" applyProtection="1">
      <alignment horizontal="center"/>
      <protection locked="0"/>
    </xf>
    <xf numFmtId="168" fontId="65" fillId="14" borderId="0" xfId="5" applyNumberFormat="1" applyFont="1" applyBorder="1" applyAlignment="1">
      <alignment horizontal="center" vertical="center"/>
    </xf>
    <xf numFmtId="0" fontId="61" fillId="0" borderId="0" xfId="0" applyFont="1" applyAlignment="1">
      <alignment horizontal="center"/>
    </xf>
    <xf numFmtId="0" fontId="57" fillId="0" borderId="0" xfId="0" applyFont="1" applyAlignment="1">
      <alignment horizontal="center"/>
    </xf>
    <xf numFmtId="0" fontId="1" fillId="7" borderId="0" xfId="0" applyFont="1" applyFill="1"/>
    <xf numFmtId="0" fontId="57" fillId="0" borderId="0" xfId="0" applyFont="1"/>
    <xf numFmtId="168" fontId="55" fillId="14" borderId="0" xfId="5" applyNumberFormat="1" applyBorder="1" applyAlignment="1">
      <alignment horizontal="center" vertical="center"/>
    </xf>
    <xf numFmtId="0" fontId="60" fillId="0" borderId="0" xfId="0" applyFont="1" applyAlignment="1">
      <alignment horizontal="center" wrapText="1"/>
    </xf>
    <xf numFmtId="0" fontId="60" fillId="0" borderId="0" xfId="0" applyFont="1" applyAlignment="1">
      <alignment horizontal="center" vertical="center"/>
    </xf>
    <xf numFmtId="0" fontId="64" fillId="0" borderId="0" xfId="0" applyFont="1" applyAlignment="1">
      <alignment horizontal="center"/>
    </xf>
    <xf numFmtId="0" fontId="0" fillId="0" borderId="0" xfId="0" applyAlignment="1">
      <alignment horizontal="left" vertical="center" wrapText="1"/>
    </xf>
    <xf numFmtId="0" fontId="8" fillId="0" borderId="0" xfId="0" applyFont="1" applyAlignment="1">
      <alignment horizontal="left" vertical="center" wrapText="1"/>
    </xf>
    <xf numFmtId="0" fontId="8" fillId="0" borderId="11" xfId="0" applyFont="1" applyBorder="1" applyAlignment="1" applyProtection="1">
      <alignment horizontal="left" wrapText="1"/>
      <protection locked="0"/>
    </xf>
    <xf numFmtId="0" fontId="8" fillId="0" borderId="17" xfId="0" applyFont="1" applyBorder="1" applyAlignment="1" applyProtection="1">
      <alignment horizontal="left" wrapText="1"/>
      <protection locked="0"/>
    </xf>
    <xf numFmtId="0" fontId="8" fillId="0" borderId="12"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8" fillId="0" borderId="0" xfId="0" applyFont="1" applyAlignment="1" applyProtection="1">
      <alignment horizontal="left" wrapText="1"/>
      <protection locked="0"/>
    </xf>
    <xf numFmtId="0" fontId="8" fillId="0" borderId="20" xfId="0" applyFont="1" applyBorder="1" applyAlignment="1" applyProtection="1">
      <alignment horizontal="left" wrapText="1"/>
      <protection locked="0"/>
    </xf>
    <xf numFmtId="0" fontId="8" fillId="0" borderId="13" xfId="0" applyFont="1" applyBorder="1" applyAlignment="1" applyProtection="1">
      <alignment horizontal="left" wrapText="1"/>
      <protection locked="0"/>
    </xf>
    <xf numFmtId="0" fontId="8" fillId="0" borderId="16" xfId="0" applyFont="1" applyBorder="1" applyAlignment="1" applyProtection="1">
      <alignment horizontal="left" wrapText="1"/>
      <protection locked="0"/>
    </xf>
    <xf numFmtId="0" fontId="8" fillId="0" borderId="14" xfId="0" applyFont="1" applyBorder="1" applyAlignment="1" applyProtection="1">
      <alignment horizontal="left" wrapText="1"/>
      <protection locked="0"/>
    </xf>
    <xf numFmtId="0" fontId="8" fillId="0" borderId="0" xfId="0" applyFont="1" applyProtection="1">
      <protection locked="0"/>
    </xf>
  </cellXfs>
  <cellStyles count="6">
    <cellStyle name="Comma" xfId="1" builtinId="3"/>
    <cellStyle name="Currency" xfId="4" builtinId="4"/>
    <cellStyle name="Hyperlink" xfId="2" builtinId="8"/>
    <cellStyle name="Normal" xfId="0" builtinId="0"/>
    <cellStyle name="Output" xfId="5" builtinId="21"/>
    <cellStyle name="Percent" xfId="3" builtinId="5"/>
  </cellStyles>
  <dxfs count="113">
    <dxf>
      <fill>
        <patternFill patternType="none">
          <bgColor auto="1"/>
        </patternFill>
      </fill>
    </dxf>
    <dxf>
      <font>
        <color theme="0" tint="-0.499984740745262"/>
      </font>
      <fill>
        <patternFill>
          <bgColor theme="0" tint="-0.499984740745262"/>
        </patternFill>
      </fill>
    </dxf>
    <dxf>
      <font>
        <b/>
        <i val="0"/>
        <color rgb="FF006100"/>
      </font>
      <fill>
        <patternFill>
          <bgColor rgb="FFC6EFCE"/>
        </patternFill>
      </fill>
    </dxf>
    <dxf>
      <font>
        <b/>
        <i val="0"/>
        <color rgb="FF9C0006"/>
      </font>
      <fill>
        <patternFill>
          <bgColor rgb="FFFFC7CE"/>
        </patternFill>
      </fill>
    </dxf>
    <dxf>
      <font>
        <color theme="0"/>
      </font>
    </dxf>
    <dxf>
      <fill>
        <patternFill patternType="none">
          <bgColor auto="1"/>
        </patternFill>
      </fill>
    </dxf>
    <dxf>
      <fill>
        <patternFill patternType="none">
          <bgColor auto="1"/>
        </patternFill>
      </fill>
    </dxf>
    <dxf>
      <fill>
        <patternFill patternType="none">
          <bgColor auto="1"/>
        </patternFill>
      </fill>
    </dxf>
    <dxf>
      <font>
        <strike val="0"/>
        <color theme="0"/>
      </font>
    </dxf>
    <dxf>
      <fill>
        <patternFill patternType="none">
          <bgColor auto="1"/>
        </patternFill>
      </fill>
    </dxf>
    <dxf>
      <fill>
        <patternFill patternType="none">
          <bgColor auto="1"/>
        </patternFill>
      </fill>
    </dxf>
    <dxf>
      <fill>
        <patternFill patternType="none">
          <bgColor auto="1"/>
        </patternFill>
      </fill>
    </dxf>
    <dxf>
      <font>
        <strike val="0"/>
      </font>
      <fill>
        <patternFill>
          <bgColor rgb="FFFF0000"/>
        </patternFill>
      </fill>
    </dxf>
    <dxf>
      <fill>
        <patternFill>
          <bgColor rgb="FFFF0000"/>
        </patternFill>
      </fill>
    </dxf>
    <dxf>
      <fill>
        <patternFill>
          <bgColor rgb="FFFF0000"/>
        </patternFill>
      </fill>
    </dxf>
    <dxf>
      <font>
        <color theme="0"/>
      </font>
    </dxf>
    <dxf>
      <font>
        <color theme="0" tint="-0.499984740745262"/>
      </font>
      <fill>
        <patternFill>
          <bgColor theme="0" tint="-0.499984740745262"/>
        </patternFill>
      </fill>
    </dxf>
    <dxf>
      <font>
        <b/>
        <i val="0"/>
        <color rgb="FF006100"/>
      </font>
      <fill>
        <patternFill>
          <bgColor rgb="FFC6EFCE"/>
        </patternFill>
      </fill>
    </dxf>
    <dxf>
      <font>
        <b/>
        <i val="0"/>
        <color rgb="FF9C0006"/>
      </font>
      <fill>
        <patternFill>
          <bgColor rgb="FFFFC7CE"/>
        </patternFill>
      </fill>
    </dxf>
    <dxf>
      <font>
        <color theme="0"/>
      </font>
    </dxf>
    <dxf>
      <fill>
        <patternFill patternType="none">
          <bgColor auto="1"/>
        </patternFill>
      </fill>
    </dxf>
    <dxf>
      <fill>
        <patternFill patternType="none">
          <bgColor auto="1"/>
        </patternFill>
      </fill>
    </dxf>
    <dxf>
      <fill>
        <patternFill patternType="none">
          <bgColor auto="1"/>
        </patternFill>
      </fill>
    </dxf>
    <dxf>
      <font>
        <strike val="0"/>
        <color theme="0"/>
      </font>
    </dxf>
    <dxf>
      <fill>
        <patternFill patternType="none">
          <bgColor auto="1"/>
        </patternFill>
      </fill>
    </dxf>
    <dxf>
      <fill>
        <patternFill patternType="none">
          <bgColor auto="1"/>
        </patternFill>
      </fill>
    </dxf>
    <dxf>
      <fill>
        <patternFill patternType="none">
          <bgColor auto="1"/>
        </patternFill>
      </fill>
    </dxf>
    <dxf>
      <font>
        <strike val="0"/>
      </font>
      <fill>
        <patternFill>
          <bgColor rgb="FFFF0000"/>
        </patternFill>
      </fill>
    </dxf>
    <dxf>
      <fill>
        <patternFill>
          <bgColor rgb="FFFF0000"/>
        </patternFill>
      </fill>
    </dxf>
    <dxf>
      <fill>
        <patternFill>
          <bgColor rgb="FFFF0000"/>
        </patternFill>
      </fill>
    </dxf>
    <dxf>
      <font>
        <color theme="0"/>
      </font>
    </dxf>
    <dxf>
      <font>
        <color rgb="FF9C0006"/>
      </font>
      <fill>
        <patternFill>
          <bgColor rgb="FFFFC7CE"/>
        </patternFill>
      </fill>
    </dxf>
    <dxf>
      <font>
        <color rgb="FF9C0006"/>
      </font>
      <fill>
        <patternFill>
          <bgColor rgb="FFFFC7CE"/>
        </patternFill>
      </fill>
    </dxf>
    <dxf>
      <fill>
        <patternFill patternType="none">
          <bgColor auto="1"/>
        </patternFill>
      </fill>
    </dxf>
    <dxf>
      <fill>
        <patternFill patternType="none">
          <bgColor auto="1"/>
        </patternFill>
      </fill>
    </dxf>
    <dxf>
      <font>
        <color theme="0" tint="-0.499984740745262"/>
      </font>
      <fill>
        <patternFill>
          <bgColor theme="0" tint="-0.499984740745262"/>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ont>
        <b/>
        <i val="0"/>
        <color rgb="FF006100"/>
      </font>
      <fill>
        <patternFill>
          <bgColor rgb="FFC6EFCE"/>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1" tint="0.499984740745262"/>
      </font>
      <fill>
        <patternFill>
          <bgColor theme="1" tint="0.499984740745262"/>
        </patternFill>
      </fill>
    </dxf>
    <dxf>
      <font>
        <color theme="1" tint="0.499984740745262"/>
      </font>
      <fill>
        <patternFill>
          <bgColor theme="1" tint="0.499984740745262"/>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C00000"/>
      </font>
      <fill>
        <patternFill>
          <bgColor theme="5" tint="0.79998168889431442"/>
        </patternFill>
      </fill>
    </dxf>
    <dxf>
      <font>
        <b/>
        <i val="0"/>
        <color rgb="FFC00000"/>
      </font>
      <fill>
        <patternFill>
          <bgColor theme="5" tint="0.79998168889431442"/>
        </patternFill>
      </fill>
    </dxf>
    <dxf>
      <font>
        <color rgb="FF9C6500"/>
      </font>
      <fill>
        <patternFill>
          <bgColor rgb="FFFFEB9C"/>
        </patternFill>
      </fill>
    </dxf>
    <dxf>
      <font>
        <color rgb="FF9C6500"/>
      </font>
      <fill>
        <patternFill>
          <bgColor rgb="FFFFEB9C"/>
        </patternFill>
      </fill>
    </dxf>
    <dxf>
      <font>
        <color theme="2" tint="-0.24994659260841701"/>
      </font>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9C6500"/>
      </font>
      <fill>
        <patternFill>
          <bgColor rgb="FFFFEB9C"/>
        </patternFill>
      </fill>
    </dxf>
    <dxf>
      <font>
        <color rgb="FF9C6500"/>
      </font>
      <fill>
        <patternFill>
          <bgColor rgb="FFFFEB9C"/>
        </patternFill>
      </fill>
    </dxf>
    <dxf>
      <font>
        <color theme="2" tint="-0.24994659260841701"/>
      </font>
      <fill>
        <patternFill>
          <bgColor theme="0"/>
        </patternFill>
      </fill>
    </dxf>
    <dxf>
      <font>
        <color rgb="FF9C0006"/>
      </font>
      <fill>
        <patternFill>
          <bgColor rgb="FFFFC7CE"/>
        </patternFill>
      </fill>
    </dxf>
    <dxf>
      <font>
        <color theme="0" tint="-0.499984740745262"/>
      </font>
      <fill>
        <patternFill>
          <bgColor theme="0" tint="-0.499984740745262"/>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theme="0"/>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b/>
        <i val="0"/>
        <color rgb="FFC00000"/>
      </font>
      <fill>
        <patternFill>
          <bgColor theme="5" tint="0.79998168889431442"/>
        </patternFill>
      </fill>
    </dxf>
    <dxf>
      <font>
        <b/>
        <i val="0"/>
        <color rgb="FFC00000"/>
      </font>
      <fill>
        <patternFill>
          <bgColor theme="5" tint="0.79998168889431442"/>
        </patternFill>
      </fill>
    </dxf>
    <dxf>
      <font>
        <color rgb="FF9C6500"/>
      </font>
      <fill>
        <patternFill>
          <bgColor rgb="FFFFEB9C"/>
        </patternFill>
      </fill>
    </dxf>
    <dxf>
      <font>
        <color rgb="FF9C6500"/>
      </font>
      <fill>
        <patternFill>
          <bgColor rgb="FFFFEB9C"/>
        </patternFill>
      </fill>
    </dxf>
    <dxf>
      <font>
        <color theme="2" tint="-0.24994659260841701"/>
      </font>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rgb="FF9C6500"/>
      </font>
      <fill>
        <patternFill>
          <bgColor rgb="FFFFEB9C"/>
        </patternFill>
      </fill>
    </dxf>
    <dxf>
      <font>
        <color rgb="FF9C6500"/>
      </font>
      <fill>
        <patternFill>
          <bgColor rgb="FFFFEB9C"/>
        </patternFill>
      </fill>
    </dxf>
    <dxf>
      <font>
        <color theme="2" tint="-0.24994659260841701"/>
      </font>
      <fill>
        <patternFill>
          <bgColor theme="0"/>
        </patternFill>
      </fill>
    </dxf>
    <dxf>
      <font>
        <color rgb="FF9C0006"/>
      </font>
      <fill>
        <patternFill>
          <bgColor rgb="FFFFC7CE"/>
        </patternFill>
      </fill>
    </dxf>
    <dxf>
      <font>
        <color rgb="FFC00000"/>
      </font>
      <fill>
        <patternFill>
          <bgColor theme="1" tint="0.34998626667073579"/>
        </patternFill>
      </fill>
    </dxf>
    <dxf>
      <font>
        <color rgb="FFC00000"/>
      </font>
      <fill>
        <patternFill>
          <bgColor theme="1" tint="0.34998626667073579"/>
        </patternFill>
      </fill>
    </dxf>
    <dxf>
      <font>
        <color theme="0" tint="-0.499984740745262"/>
      </font>
      <fill>
        <patternFill>
          <bgColor theme="0" tint="-0.499984740745262"/>
        </patternFill>
      </fill>
    </dxf>
    <dxf>
      <font>
        <color rgb="FFC00000"/>
      </font>
      <fill>
        <patternFill>
          <bgColor theme="1" tint="0.34998626667073579"/>
        </patternFill>
      </fill>
    </dxf>
    <dxf>
      <font>
        <color rgb="FFC00000"/>
      </font>
      <fill>
        <patternFill>
          <bgColor theme="1" tint="0.34998626667073579"/>
        </patternFill>
      </fill>
    </dxf>
  </dxfs>
  <tableStyles count="0" defaultTableStyle="TableStyleMedium2" defaultPivotStyle="PivotStyleLight16"/>
  <colors>
    <mruColors>
      <color rgb="FFB8DFE8"/>
      <color rgb="FF9C5700"/>
      <color rgb="FF9C0006"/>
      <color rgb="FFFFEB9C"/>
      <color rgb="FFFFC7CE"/>
      <color rgb="FFFFFFCC"/>
      <color rgb="FFFFFF99"/>
      <color rgb="FFB7DEE8"/>
      <color rgb="FF006100"/>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6</xdr:row>
      <xdr:rowOff>57145</xdr:rowOff>
    </xdr:from>
    <xdr:to>
      <xdr:col>9</xdr:col>
      <xdr:colOff>628650</xdr:colOff>
      <xdr:row>37</xdr:row>
      <xdr:rowOff>133350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76225" y="1247770"/>
          <a:ext cx="5915025" cy="62674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latin typeface="Times New Roman" pitchFamily="18" charset="0"/>
              <a:cs typeface="Times New Roman" pitchFamily="18" charset="0"/>
            </a:rPr>
            <a:t>This CPPD form comprises Part I through Part VIII and is included as Section 1 of Appendix A to the RFP. Parts II through VIII of this Attachment must be completed in this Excel spreadsheet and submitted according to the instructions in Part I and the remainder of the CPPD form. Additionally, bidders must complete and submit the Bid Fee Submittal Form. Please read these instructions in their entirety.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sng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Times New Roman" panose="02020603050405020304" pitchFamily="18" charset="0"/>
              <a:ea typeface="+mn-ea"/>
              <a:cs typeface="Times New Roman" panose="02020603050405020304" pitchFamily="18" charset="0"/>
            </a:rPr>
            <a:t>Proposals will include a full rated capacity of up to 700 MW and at least 40 MW for transmission-connected</a:t>
          </a:r>
          <a:r>
            <a:rPr lang="en-US" sz="1200" baseline="0">
              <a:solidFill>
                <a:sysClr val="windowText" lastClr="000000"/>
              </a:solidFill>
              <a:effectLst/>
              <a:latin typeface="Times New Roman" panose="02020603050405020304" pitchFamily="18" charset="0"/>
              <a:ea typeface="+mn-ea"/>
              <a:cs typeface="Times New Roman" panose="02020603050405020304" pitchFamily="18" charset="0"/>
            </a:rPr>
            <a:t> proposals or 1 MW for distribution-connected proposals</a:t>
          </a:r>
          <a:r>
            <a:rPr lang="en-US" sz="1200">
              <a:solidFill>
                <a:sysClr val="windowText" lastClr="000000"/>
              </a:solidFill>
              <a:effectLst/>
              <a:latin typeface="Times New Roman" panose="02020603050405020304" pitchFamily="18" charset="0"/>
              <a:ea typeface="+mn-ea"/>
              <a:cs typeface="Times New Roman" panose="02020603050405020304" pitchFamily="18" charset="0"/>
            </a:rPr>
            <a:t>, a guaranteed commercial operation date prior to January 1, 2033, and an hourly production/delivery</a:t>
          </a:r>
          <a:r>
            <a:rPr lang="en-US" sz="1200" baseline="0">
              <a:solidFill>
                <a:sysClr val="windowText" lastClr="000000"/>
              </a:solidFill>
              <a:effectLst/>
              <a:latin typeface="Times New Roman" panose="02020603050405020304" pitchFamily="18" charset="0"/>
              <a:ea typeface="+mn-ea"/>
              <a:cs typeface="Times New Roman" panose="02020603050405020304" pitchFamily="18" charset="0"/>
            </a:rPr>
            <a:t> profile</a:t>
          </a:r>
          <a:r>
            <a:rPr lang="en-US" sz="1200">
              <a:solidFill>
                <a:sysClr val="windowText" lastClr="000000"/>
              </a:solidFill>
              <a:effectLst/>
              <a:latin typeface="Times New Roman" panose="02020603050405020304" pitchFamily="18" charset="0"/>
              <a:ea typeface="+mn-ea"/>
              <a:cs typeface="Times New Roman" panose="02020603050405020304" pitchFamily="18" charset="0"/>
            </a:rPr>
            <a:t>.</a:t>
          </a:r>
          <a:r>
            <a:rPr lang="en-US" sz="1200" baseline="0">
              <a:solidFill>
                <a:sysClr val="windowText" lastClr="000000"/>
              </a:solidFill>
              <a:effectLst/>
              <a:latin typeface="Times New Roman" panose="02020603050405020304" pitchFamily="18" charset="0"/>
              <a:ea typeface="+mn-ea"/>
              <a:cs typeface="Times New Roman" panose="02020603050405020304" pitchFamily="18" charset="0"/>
            </a:rPr>
            <a:t> </a:t>
          </a:r>
          <a:r>
            <a:rPr lang="en-US" sz="1200">
              <a:solidFill>
                <a:sysClr val="windowText" lastClr="000000"/>
              </a:solidFill>
              <a:effectLst/>
              <a:latin typeface="Times New Roman" panose="02020603050405020304" pitchFamily="18" charset="0"/>
              <a:ea typeface="+mn-ea"/>
              <a:cs typeface="Times New Roman" panose="02020603050405020304" pitchFamily="18" charset="0"/>
            </a:rPr>
            <a:t>If submitting multiple proposals with different capacity sizes, commercial operation dates, or production schedules, please submit separate CPPD forms for each unique proposal and indicate the filename of each CPPD form on the Bid Fee Submittal Form. </a:t>
          </a:r>
          <a:endParaRPr kumimoji="0" lang="en-US" sz="1200" b="0" i="0" u="none" strike="sng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endParaRPr>
        </a:p>
        <a:p>
          <a:endParaRPr lang="en-US" sz="1200" baseline="0">
            <a:solidFill>
              <a:sysClr val="windowText" lastClr="000000"/>
            </a:solidFill>
            <a:latin typeface="Times New Roman" pitchFamily="18" charset="0"/>
            <a:cs typeface="Times New Roman" pitchFamily="18" charset="0"/>
          </a:endParaRPr>
        </a:p>
        <a:p>
          <a:r>
            <a:rPr lang="en-US" sz="1200" u="sng" baseline="0">
              <a:solidFill>
                <a:sysClr val="windowText" lastClr="000000"/>
              </a:solidFill>
              <a:latin typeface="Times New Roman" pitchFamily="18" charset="0"/>
              <a:cs typeface="Times New Roman" pitchFamily="18" charset="0"/>
            </a:rPr>
            <a:t>Part II - Proposal Certification and Authorization and Bid Contact Information</a:t>
          </a:r>
        </a:p>
        <a:p>
          <a:r>
            <a:rPr lang="en-US" sz="1200" baseline="0">
              <a:solidFill>
                <a:sysClr val="windowText" lastClr="000000"/>
              </a:solidFill>
              <a:effectLst/>
              <a:latin typeface="Times New Roman" pitchFamily="18" charset="0"/>
              <a:ea typeface="+mn-ea"/>
              <a:cs typeface="Times New Roman" pitchFamily="18" charset="0"/>
            </a:rPr>
            <a:t>Proposal Certification, name of the bidder, project name and contact info.</a:t>
          </a:r>
        </a:p>
        <a:p>
          <a:endParaRPr lang="en-US" sz="1200" baseline="0">
            <a:solidFill>
              <a:sysClr val="windowText" lastClr="000000"/>
            </a:solidFill>
            <a:effectLst/>
            <a:latin typeface="Times New Roman" pitchFamily="18" charset="0"/>
            <a:ea typeface="+mn-ea"/>
            <a:cs typeface="Times New Roman" pitchFamily="18" charset="0"/>
          </a:endParaRPr>
        </a:p>
        <a:p>
          <a:r>
            <a:rPr lang="en-US" sz="1200" u="sng">
              <a:solidFill>
                <a:sysClr val="windowText" lastClr="000000"/>
              </a:solidFill>
              <a:effectLst/>
              <a:latin typeface="Times New Roman" pitchFamily="18" charset="0"/>
              <a:ea typeface="+mn-ea"/>
              <a:cs typeface="Times New Roman" pitchFamily="18" charset="0"/>
            </a:rPr>
            <a:t>Part III - Proposal Identification and Definitions</a:t>
          </a:r>
          <a:endParaRPr lang="en-US" sz="1200" u="sng" strike="sngStrike" baseline="0">
            <a:solidFill>
              <a:sysClr val="windowText" lastClr="000000"/>
            </a:solidFill>
            <a:effectLst/>
            <a:latin typeface="Times New Roman" pitchFamily="18" charset="0"/>
            <a:ea typeface="+mn-ea"/>
            <a:cs typeface="Times New Roman" pitchFamily="18" charset="0"/>
          </a:endParaRPr>
        </a:p>
        <a:p>
          <a:endParaRPr lang="en-US" sz="1200">
            <a:solidFill>
              <a:sysClr val="windowText" lastClr="000000"/>
            </a:solidFill>
            <a:effectLst/>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Part III  </a:t>
          </a:r>
          <a:r>
            <a:rPr lang="en-US" sz="1200">
              <a:solidFill>
                <a:sysClr val="windowText" lastClr="000000"/>
              </a:solidFill>
              <a:effectLst/>
              <a:latin typeface="Times New Roman" pitchFamily="18" charset="0"/>
              <a:ea typeface="+mn-ea"/>
              <a:cs typeface="Times New Roman" pitchFamily="18" charset="0"/>
            </a:rPr>
            <a:t>requires</a:t>
          </a:r>
          <a:r>
            <a:rPr lang="en-US" sz="1200" baseline="0">
              <a:solidFill>
                <a:sysClr val="windowText" lastClr="000000"/>
              </a:solidFill>
              <a:effectLst/>
              <a:latin typeface="Times New Roman" pitchFamily="18" charset="0"/>
              <a:ea typeface="+mn-ea"/>
              <a:cs typeface="Times New Roman" pitchFamily="18" charset="0"/>
            </a:rPr>
            <a:t> the bidder to provide a summary of how this proposal meets the Definitions included in the RFP and to define, if applicable, any other, non-CPEC, environmental attributes being offered.</a:t>
          </a:r>
          <a:endParaRPr lang="en-US" sz="1200">
            <a:solidFill>
              <a:sysClr val="windowText" lastClr="000000"/>
            </a:solidFill>
            <a:effectLst/>
            <a:latin typeface="Times New Roman" pitchFamily="18" charset="0"/>
            <a:ea typeface="+mn-ea"/>
            <a:cs typeface="Times New Roman" pitchFamily="18" charset="0"/>
          </a:endParaRPr>
        </a:p>
        <a:p>
          <a:endParaRPr lang="en-US" sz="1200">
            <a:solidFill>
              <a:sysClr val="windowText" lastClr="000000"/>
            </a:solidFill>
            <a:effectLst/>
            <a:latin typeface="Times New Roman" pitchFamily="18" charset="0"/>
            <a:ea typeface="+mn-ea"/>
            <a:cs typeface="Times New Roman" pitchFamily="18" charset="0"/>
          </a:endParaRPr>
        </a:p>
        <a:p>
          <a:r>
            <a:rPr lang="en-US" sz="1200" u="sng" baseline="0">
              <a:solidFill>
                <a:sysClr val="windowText" lastClr="000000"/>
              </a:solidFill>
              <a:latin typeface="Times New Roman" pitchFamily="18" charset="0"/>
              <a:cs typeface="Times New Roman" pitchFamily="18" charset="0"/>
            </a:rPr>
            <a:t>Part IV - Eligible Facility Summary Information</a:t>
          </a:r>
        </a:p>
        <a:p>
          <a:endParaRPr lang="en-US" sz="1200" baseline="0">
            <a:solidFill>
              <a:sysClr val="windowText" lastClr="000000"/>
            </a:solidFill>
            <a:latin typeface="Times New Roman" pitchFamily="18" charset="0"/>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Part IV provides technical information about a facility and facility parameters to be considered in the evaluation. If the bid proposal is for a one phase project, please complete Part IV(a). If the bid proposal includes phases of development, Part IV (a) must be completed for the first phase and Part IV (b) must be completed for the second phase. No phase can be smaller than 100 MW.</a:t>
          </a:r>
          <a:endParaRPr kumimoji="0" lang="en-US" sz="1200" b="0" i="0" u="none" strike="sng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endParaRPr>
        </a:p>
        <a:p>
          <a:endParaRPr lang="en-US" sz="1200" baseline="0">
            <a:solidFill>
              <a:sysClr val="windowText" lastClr="000000"/>
            </a:solidFill>
            <a:effectLst/>
            <a:latin typeface="Times New Roman" pitchFamily="18" charset="0"/>
            <a:ea typeface="+mn-ea"/>
            <a:cs typeface="Times New Roman" pitchFamily="18" charset="0"/>
          </a:endParaRPr>
        </a:p>
      </xdr:txBody>
    </xdr:sp>
    <xdr:clientData/>
  </xdr:twoCellAnchor>
  <xdr:twoCellAnchor>
    <xdr:from>
      <xdr:col>1</xdr:col>
      <xdr:colOff>25400</xdr:colOff>
      <xdr:row>42</xdr:row>
      <xdr:rowOff>114296</xdr:rowOff>
    </xdr:from>
    <xdr:to>
      <xdr:col>9</xdr:col>
      <xdr:colOff>571500</xdr:colOff>
      <xdr:row>91</xdr:row>
      <xdr:rowOff>171450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63525" y="8058146"/>
          <a:ext cx="6108700" cy="89249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u="sng" baseline="0">
              <a:solidFill>
                <a:sysClr val="windowText" lastClr="000000"/>
              </a:solidFill>
              <a:effectLst/>
              <a:latin typeface="Times New Roman" pitchFamily="18" charset="0"/>
              <a:ea typeface="+mn-ea"/>
              <a:cs typeface="Times New Roman" pitchFamily="18" charset="0"/>
            </a:rPr>
            <a:t>Part V - Operational Information (Expected Hourly, Monthly and Annual Charge/Discharge)</a:t>
          </a:r>
        </a:p>
        <a:p>
          <a:pPr marL="0" indent="0"/>
          <a:endParaRPr lang="en-US" sz="1200" u="none" baseline="0">
            <a:solidFill>
              <a:sysClr val="windowText" lastClr="000000"/>
            </a:solidFill>
            <a:effectLst/>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The forms are used to convey the information about the operation of the entire facility. A written description of the operation of the facility is required, including assumptions regarding impacts of the pursuit of non-contract revenue streams, availability assumptions, constraints, etc. Distribution-connected projects should reflect any constraints imposed by any interconnection agreements or Interconnecting Utility’s tariff governing interconnections and operational parameters, whether actual or reasonably assumed. This written description is meant to be a guide for the Evaluation Team in interpretting the data entered in Part V.</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If the bid proposal is for a one-phase project, please provide data in tab Part V (phase 1). If a proposal includes phases of development, you must provide separate data for each relevant phase, in tabs 'Part V (phase1)' and 'Part V (phase2)', respectively.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Charging and discharging data entry must be provided in an 'hourly profile' format.  Hourly profile data is entered in Part V(a)(i), and provides for greater modeling accuracy during the evaluation process. It is requested that the bidder provide hourly charge and discharge data representative of a specific year (8760 or 8784 data points). </a:t>
          </a:r>
          <a:r>
            <a:rPr lang="en-US" sz="1200">
              <a:solidFill>
                <a:sysClr val="windowText" lastClr="000000"/>
              </a:solidFill>
              <a:effectLst/>
              <a:latin typeface="Times New Roman" panose="02020603050405020304" pitchFamily="18" charset="0"/>
              <a:ea typeface="+mn-ea"/>
              <a:cs typeface="Times New Roman" panose="02020603050405020304" pitchFamily="18" charset="0"/>
            </a:rPr>
            <a:t>Table Part V (a) will be populated automatically from your data entered in Part V(a)(i), creating the project's 12 x 24 annual energy production.</a:t>
          </a:r>
          <a:r>
            <a:rPr lang="en-US" sz="1200" baseline="0">
              <a:solidFill>
                <a:sysClr val="windowText" lastClr="000000"/>
              </a:solidFill>
              <a:effectLst/>
              <a:latin typeface="Times New Roman" panose="02020603050405020304" pitchFamily="18" charset="0"/>
              <a:ea typeface="+mn-ea"/>
              <a:cs typeface="Times New Roman" panose="02020603050405020304" pitchFamily="18" charset="0"/>
            </a:rPr>
            <a:t> </a:t>
          </a:r>
          <a:r>
            <a:rPr kumimoji="0" lang="en-US" sz="1200" b="0" i="0" u="none" strike="noStrike" kern="0" cap="none" spc="0" normalizeH="0" baseline="0">
              <a:ln>
                <a:noFill/>
              </a:ln>
              <a:solidFill>
                <a:sysClr val="windowText" lastClr="000000"/>
              </a:solidFill>
              <a:effectLst/>
              <a:uLnTx/>
              <a:uFillTx/>
              <a:latin typeface="Times New Roman" pitchFamily="18" charset="0"/>
              <a:ea typeface="+mn-ea"/>
              <a:cs typeface="Times New Roman" pitchFamily="18" charset="0"/>
            </a:rPr>
            <a:t>This hourly profile data should represent the first year of commercial operations under the long-term contract. It should not include the going forward impacts degradation and maintenance, which are captured in Part V (b) and (c). </a:t>
          </a: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Bidders are required to provide an hourly profile specific to 2012 weather patterns. 2012 is chosen as a “typical meteorological year” and assures consistency in evaluation of bids. </a:t>
          </a:r>
        </a:p>
        <a:p>
          <a:pPr marL="0" indent="0"/>
          <a:endParaRPr lang="en-US" sz="1200" u="none" baseline="0">
            <a:solidFill>
              <a:sysClr val="windowText" lastClr="000000"/>
            </a:solidFill>
            <a:effectLst/>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Part V (b) and Part V (c) provide monthly adjustment factors for up to 30 years to adjust for varying maintenance intervals or declining output (degradation).  The factors are for specific months and years, so the factors should coincide with the expected commercial operation date or the guaranteed delivery start date of the bid.  Because of this calendar convention, there are 31 years of factors to accommodate partial years at the beginning and end of a 30 year offer.  The values should be expressed in decimal format, where 1 means no change to the output.  Any reductions should be reflect as 1 less the outage rate (i.e. a 1% decrease in output should be input as 0.99).</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Part V (d) reflects the expected amount of overbuild above the full rated capacity of the facility. </a:t>
          </a:r>
          <a:r>
            <a:rPr kumimoji="0" lang="en-US" sz="1200" b="0" i="0" u="none" strike="noStrike" kern="0" cap="none" spc="0" normalizeH="0" baseline="0">
              <a:ln>
                <a:noFill/>
              </a:ln>
              <a:solidFill>
                <a:sysClr val="windowText" lastClr="000000"/>
              </a:solidFill>
              <a:effectLst/>
              <a:uLnTx/>
              <a:uFillTx/>
              <a:latin typeface="Times New Roman" pitchFamily="18" charset="0"/>
              <a:ea typeface="+mn-ea"/>
              <a:cs typeface="Times New Roman" pitchFamily="18" charset="0"/>
            </a:rPr>
            <a:t>Part V (d) will be used to help clarify for the Evaluation Team the purpose of the overbuild capacity during the contract services term to mitigate the impacts of degradation of facility output. </a:t>
          </a: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 </a:t>
          </a:r>
          <a:r>
            <a:rPr kumimoji="0" lang="en-US" sz="1200" b="0" i="0" u="none" strike="noStrike" kern="0" cap="none" spc="0" normalizeH="0" baseline="0">
              <a:ln>
                <a:noFill/>
              </a:ln>
              <a:solidFill>
                <a:sysClr val="windowText" lastClr="000000"/>
              </a:solidFill>
              <a:effectLst/>
              <a:uLnTx/>
              <a:uFillTx/>
              <a:latin typeface="Times New Roman" pitchFamily="18" charset="0"/>
              <a:ea typeface="+mn-ea"/>
              <a:cs typeface="Times New Roman" pitchFamily="18" charset="0"/>
            </a:rPr>
            <a:t>The factors are for specific months and years, so the factors should coincide with the expected commercial operation date or the guaranteed delivery start date of the bid.  Because of this calendar convention, there are 31 years of factors to accommodate partial years at the beginning and end of a 30 year offer.  Part V (d) is not intended to be an adjustment factor applied to hourly profile data entered in Part V (a) (i). If the factor declines below 1, the expectation is the impact to production will be reflected in the degradation adjustment factor in Part V (c).</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rPr>
            <a:t>There is also a Part V (Informational) which provides conversion of the hourly generation profile into monthly on- and off-peak quantities prior to the monthly adjustment factors according to standard NERC definitions. This takes the profile for Part V (a), and makes adjustments for the average number of days over a 30 year period. </a:t>
          </a:r>
          <a:r>
            <a:rPr lang="en-US" sz="1200" b="0" i="0" baseline="0">
              <a:solidFill>
                <a:schemeClr val="dk1"/>
              </a:solidFill>
              <a:effectLst/>
              <a:latin typeface="Times New Roman" panose="02020603050405020304" pitchFamily="18" charset="0"/>
              <a:ea typeface="+mn-ea"/>
              <a:cs typeface="Times New Roman" panose="02020603050405020304" pitchFamily="18" charset="0"/>
            </a:rPr>
            <a:t>No input information is required. </a:t>
          </a:r>
          <a:endPar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itchFamily="18" charset="0"/>
            <a:ea typeface="+mn-ea"/>
            <a:cs typeface="Times New Roman" pitchFamily="18" charset="0"/>
          </a:endParaRPr>
        </a:p>
      </xdr:txBody>
    </xdr:sp>
    <xdr:clientData/>
  </xdr:twoCellAnchor>
  <xdr:twoCellAnchor>
    <xdr:from>
      <xdr:col>1</xdr:col>
      <xdr:colOff>165099</xdr:colOff>
      <xdr:row>96</xdr:row>
      <xdr:rowOff>19050</xdr:rowOff>
    </xdr:from>
    <xdr:to>
      <xdr:col>9</xdr:col>
      <xdr:colOff>514349</xdr:colOff>
      <xdr:row>133</xdr:row>
      <xdr:rowOff>66675</xdr:rowOff>
    </xdr:to>
    <xdr:sp macro="" textlink="">
      <xdr:nvSpPr>
        <xdr:cNvPr id="49" name="TextBox 4">
          <a:extLst>
            <a:ext uri="{FF2B5EF4-FFF2-40B4-BE49-F238E27FC236}">
              <a16:creationId xmlns:a16="http://schemas.microsoft.com/office/drawing/2014/main" id="{00000000-0008-0000-0000-000005000000}"/>
            </a:ext>
          </a:extLst>
        </xdr:cNvPr>
        <xdr:cNvSpPr txBox="1"/>
      </xdr:nvSpPr>
      <xdr:spPr>
        <a:xfrm>
          <a:off x="403224" y="17754600"/>
          <a:ext cx="5911850" cy="6743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Part VI - Pricing</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This part is used to capture the Environmental Attribute prices for each contract year in the term.  Pricing must conform to Section 2.2.1.3 of the RFP. If the bid proposal is for a one phase project, please complete Part VI (a). If the bid proposal includes phases of development, Part VI (a) must be completed for the first phase and Part VI (b) must be completed for the second phase.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Part VI (a) (i) is auto-populated templates from Part VI to ensure proposals conform with RFP Section 2.2.1.3(a). No input information is required.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noProof="0">
            <a:ln>
              <a:noFill/>
            </a:ln>
            <a:solidFill>
              <a:sysClr val="windowText" lastClr="000000"/>
            </a:solidFill>
            <a:effectLst/>
            <a:uLnTx/>
            <a:uFillTx/>
            <a:latin typeface="Times New Roman" pitchFamily="18" charset="0"/>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noProof="0">
              <a:ln>
                <a:noFill/>
              </a:ln>
              <a:solidFill>
                <a:sysClr val="windowText" lastClr="000000"/>
              </a:solidFill>
              <a:effectLst/>
              <a:uLnTx/>
              <a:uFillTx/>
              <a:latin typeface="Times New Roman" pitchFamily="18" charset="0"/>
              <a:cs typeface="Times New Roman" pitchFamily="18" charset="0"/>
            </a:rPr>
            <a:t>Part VII - Environmental Attribute Delivery Schedule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noProof="0">
            <a:ln>
              <a:noFill/>
            </a:ln>
            <a:solidFill>
              <a:sysClr val="windowText" lastClr="000000"/>
            </a:solidFill>
            <a:effectLst/>
            <a:uLnTx/>
            <a:uFillTx/>
            <a:latin typeface="Times New Roman" pitchFamily="18" charset="0"/>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cs typeface="Times New Roman" pitchFamily="18" charset="0"/>
            </a:rPr>
            <a:t>The forms are used to convey the information about the quantity and timing of CPECs and/or environmental attributes to be delivered. Part VII (a) provides the anticipated monthly schedule quantity of CPECs intended to be delivered under the Long-Term Contracts. This should account for any and all multipliers under the Clean Peak Standard as applicable. No adjustment factors from Part V will be applied.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itchFamily="18" charset="0"/>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cs typeface="Times New Roman" pitchFamily="18" charset="0"/>
            </a:rPr>
            <a:t>If the bid proposal is for a one-phase project, please provide data in tab Part VII (phase 1). If a proposal includes phases of development, you must provide separate data for each relevant phase, in tabs 'Part VII (phase1)' and 'Part VII (phase2)', respectively.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itchFamily="18" charset="0"/>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cs typeface="Times New Roman" pitchFamily="18" charset="0"/>
            </a:rPr>
            <a:t>The only input required in Part VII (b) is the confirmation of the Contract Maximum Amount, as defined in the Form Long-Term Contracts. Required of the bidder is a confirmation of the monthly amounts for the proposal in total and the share for each EDC in Part VII (b).  Part VII (b) (i) is auto-populated and details the Contract Maximum Amount calculation. Part VII (b) is intended for use in Exhibit G of the Long-Term Contracts for transmission-connected projects and Exhibit C of the Form of Confirmation for distribution-connected projects and not intended for use during evaluation.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noProof="0">
            <a:ln>
              <a:noFill/>
            </a:ln>
            <a:solidFill>
              <a:sysClr val="windowText" lastClr="000000"/>
            </a:solidFill>
            <a:effectLst/>
            <a:uLnTx/>
            <a:uFillTx/>
            <a:latin typeface="Times New Roman" pitchFamily="18" charset="0"/>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cs typeface="Times New Roman" pitchFamily="18" charset="0"/>
            </a:rPr>
            <a:t>Part VII (Other) provides a description of the schedule for delivery for non-CPEC Environmental Attributes, if applicable.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noProof="0">
            <a:ln>
              <a:noFill/>
            </a:ln>
            <a:solidFill>
              <a:sysClr val="windowText" lastClr="000000"/>
            </a:solidFill>
            <a:effectLst/>
            <a:uLnTx/>
            <a:uFillTx/>
            <a:latin typeface="Times New Roman" pitchFamily="18" charset="0"/>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sng" strike="noStrike" kern="0" cap="none" spc="0" normalizeH="0" baseline="0" noProof="0">
              <a:ln>
                <a:noFill/>
              </a:ln>
              <a:solidFill>
                <a:sysClr val="windowText" lastClr="000000"/>
              </a:solidFill>
              <a:effectLst/>
              <a:uLnTx/>
              <a:uFillTx/>
              <a:latin typeface="Times New Roman" pitchFamily="18" charset="0"/>
              <a:cs typeface="Times New Roman" pitchFamily="18" charset="0"/>
            </a:rPr>
            <a:t>Part VIII - ISO-NE Capacity Auction Qualification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New Roman" pitchFamily="18" charset="0"/>
            <a:cs typeface="Times New Roman"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New Roman" pitchFamily="18" charset="0"/>
              <a:cs typeface="Times New Roman" pitchFamily="18" charset="0"/>
            </a:rPr>
            <a:t>Part VII provides spaces to describe the amount of capacity and the capacity commitment period, for which the bidder expects the generation unit in their proposal to qualify under the Forward Capacity Auction Qualification requirements set forth in Section III.13.1 of Market Rule 1 of ISO-NE's Transmission Markets and Services Tariff or the ISO-NE replacement process, implemented after the FERC Order on Compliance with Order Nos. 2023/2023-A, which proposes to shift the Capacity Network Resource Interconnection Service (“CNRIS”) milestones from the Forward Capacity Market to the interconnection (cluster study) process and how the bidder expects to meet those requirements.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sng"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219075</xdr:colOff>
      <xdr:row>4</xdr:row>
      <xdr:rowOff>161925</xdr:rowOff>
    </xdr:from>
    <xdr:to>
      <xdr:col>11</xdr:col>
      <xdr:colOff>85725</xdr:colOff>
      <xdr:row>43</xdr:row>
      <xdr:rowOff>114300</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895350" y="952500"/>
          <a:ext cx="5353050" cy="7553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A proposal will be considered incomplete unless all required signatures are provided.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The undersigned certifies that he or she is an authorized officer or other authorized representative of the Bidder, and further certifies that: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(1) the Bidder has reviewed this RFP and all attachments and has investigated and informed itself with respect to all matters pertinent to this RFP and its proposal; (2) the Bidder’s proposal is submitted in compliance with all applicable federal, state and local laws and regulations, including antitrust and anti-corruption laws; (3) the Bidder is bidding independently and that it has no knowledge of non-public information associated with a proposal being submitted by another party in response to this RFP other than a response submitted: (a) by an affiliate of that bidder or (b) for a project in which that bidder is also a project proponent or participant, which, in each case, must be disclosed in writing to the Evaluation Team with each such bidder’s or affiliated bidder’s proposal; (4) the Bidder has no knowledge of any confidential information associated with development of the RFP; (5) the Bidder’s proposal has not been developed utilizing knowledge of any non-public information associated with the development of the RFP; (6) the Bidder has not obtained any confidential bidding-related information directly or indirectly from any of the Distribution Companies, in preparation of its bid; (7) except as disclosed by the Bidder in the relevant portions of its response, the Bidder is not an Affiliated Company of any Massachusetts investor-owned electric Distribution Company and no Distribution Company which is seeking proposals pursuant to the RFP has a financial or voting interest, controlling or otherwise in the bidder or the bidder’s proposed project; (8) the bidder accepts that confidential information about their proposal might be shared with any members of the Evaluation Team, the Evaluation Team Consultant, the Independent Evaluator, ISO-NE or Other Authorities personnel; the bidder shall abide by/accept all rules and protocols put in place to maintain a fair, competitive, and transparent solicitation process;</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and (9) the bidder will continue to observe these requirements throughout the RFP process.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Violation of any of the above requirements may be reported to the appropriate government authorities and shall disqualify the Bidder from the RFP process.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The undersigned further certifies that the prices, terms and conditions of the Bidder’s proposal are valid and shall remain open, without modification except as allowed in this RFP, until October 31, 2027, unless otherwise extended by mutual agreement between the bidder(s) and the Distribution Companies.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The undersigned further certifies that he or she has personally examined and is familiar with the information submitted in this proposal and all appendices thereto, and based on reasonable investigation, including inquiry of the individuals responsible for obtaining the information, the submitted information is true, accurate and complete to the best of the undersigned’s knowledge and belief.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The undersigned understands that a false statement or failure to disclose material information in the submitted proposal may be punishable as a criminal offense under applicable law. The undersigned further certifies that that this proposal is on complete and accurate forms as provided without alteration of the text. The undersigned further understands and agrees to the provisions of this RFP related to confidential information, and consents to the limited exchange and sharing of confidential information related to the Bidder’s proposal as described in this RFP, including with members of the Evaluation Team, the Independent Evaluator, ISO-NE, or and adjacent Control Area personnel.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391223</xdr:colOff>
      <xdr:row>100</xdr:row>
      <xdr:rowOff>178639</xdr:rowOff>
    </xdr:from>
    <xdr:to>
      <xdr:col>15</xdr:col>
      <xdr:colOff>267398</xdr:colOff>
      <xdr:row>106</xdr:row>
      <xdr:rowOff>146538</xdr:rowOff>
    </xdr:to>
    <xdr:sp macro="" textlink="">
      <xdr:nvSpPr>
        <xdr:cNvPr id="7" name="TextBox 6">
          <a:extLst>
            <a:ext uri="{FF2B5EF4-FFF2-40B4-BE49-F238E27FC236}">
              <a16:creationId xmlns:a16="http://schemas.microsoft.com/office/drawing/2014/main" id="{F589AEB0-95B0-46DC-AD2F-0271DF1B1492}"/>
            </a:ext>
          </a:extLst>
        </xdr:cNvPr>
        <xdr:cNvSpPr txBox="1"/>
      </xdr:nvSpPr>
      <xdr:spPr>
        <a:xfrm>
          <a:off x="631965" y="20359079"/>
          <a:ext cx="8469609" cy="1161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a:t>
          </a:r>
          <a:endParaRPr lang="en-US" sz="1200">
            <a:effectLst/>
            <a:latin typeface="Times New Roman" panose="02020603050405020304" pitchFamily="18" charset="0"/>
          </a:endParaRPr>
        </a:p>
        <a:p>
          <a:r>
            <a:rPr lang="en-US" sz="1200">
              <a:solidFill>
                <a:schemeClr val="dk1"/>
              </a:solidFill>
              <a:effectLst/>
              <a:latin typeface="Times New Roman" panose="02020603050405020304" pitchFamily="18" charset="0"/>
              <a:ea typeface="+mn-ea"/>
              <a:cs typeface="+mn-cs"/>
            </a:rPr>
            <a:t>The</a:t>
          </a:r>
          <a:r>
            <a:rPr lang="en-US" sz="1200" baseline="0">
              <a:solidFill>
                <a:schemeClr val="dk1"/>
              </a:solidFill>
              <a:effectLst/>
              <a:latin typeface="Times New Roman" panose="02020603050405020304" pitchFamily="18" charset="0"/>
              <a:ea typeface="+mn-ea"/>
              <a:cs typeface="+mn-cs"/>
            </a:rPr>
            <a:t> adjustment factors in each contract month above will be applied to capture changes in monthly output production for variations associated with maintenance or other changes in output. </a:t>
          </a:r>
        </a:p>
        <a:p>
          <a:endParaRPr lang="en-US" sz="1200" baseline="0">
            <a:solidFill>
              <a:schemeClr val="dk1"/>
            </a:solidFill>
            <a:effectLst/>
            <a:latin typeface="Times New Roman" panose="02020603050405020304" pitchFamily="18" charset="0"/>
            <a:ea typeface="+mn-ea"/>
            <a:cs typeface="+mn-cs"/>
          </a:endParaRPr>
        </a:p>
        <a:p>
          <a:r>
            <a:rPr lang="en-US" sz="1200" baseline="0">
              <a:solidFill>
                <a:schemeClr val="dk1"/>
              </a:solidFill>
              <a:effectLst/>
              <a:latin typeface="Times New Roman" panose="02020603050405020304" pitchFamily="18" charset="0"/>
              <a:ea typeface="+mn-ea"/>
              <a:cs typeface="+mn-cs"/>
            </a:rPr>
            <a:t>If Part V(a) already reflect a forced outage rate or scheduled outage information, then Part V(b) should be left blank or contain a factor of 1.000 for each month.</a:t>
          </a:r>
        </a:p>
        <a:p>
          <a:endParaRPr lang="en-US" sz="1200" baseline="0">
            <a:solidFill>
              <a:schemeClr val="dk1"/>
            </a:solidFill>
            <a:effectLst/>
            <a:latin typeface="Times New Roman" panose="02020603050405020304" pitchFamily="18" charset="0"/>
            <a:ea typeface="+mn-ea"/>
            <a:cs typeface="+mn-cs"/>
          </a:endParaRPr>
        </a:p>
      </xdr:txBody>
    </xdr:sp>
    <xdr:clientData/>
  </xdr:twoCellAnchor>
  <xdr:twoCellAnchor>
    <xdr:from>
      <xdr:col>17</xdr:col>
      <xdr:colOff>161576</xdr:colOff>
      <xdr:row>14</xdr:row>
      <xdr:rowOff>103239</xdr:rowOff>
    </xdr:from>
    <xdr:to>
      <xdr:col>22</xdr:col>
      <xdr:colOff>504476</xdr:colOff>
      <xdr:row>31</xdr:row>
      <xdr:rowOff>31401</xdr:rowOff>
    </xdr:to>
    <xdr:sp macro="" textlink="">
      <xdr:nvSpPr>
        <xdr:cNvPr id="1096" name="TextBox 8">
          <a:extLst>
            <a:ext uri="{FF2B5EF4-FFF2-40B4-BE49-F238E27FC236}">
              <a16:creationId xmlns:a16="http://schemas.microsoft.com/office/drawing/2014/main" id="{4800A69A-CBF3-4325-9B81-D77E22B91B5E}"/>
            </a:ext>
          </a:extLst>
        </xdr:cNvPr>
        <xdr:cNvSpPr txBox="1"/>
      </xdr:nvSpPr>
      <xdr:spPr>
        <a:xfrm>
          <a:off x="9791246" y="2981673"/>
          <a:ext cx="3566746" cy="3309014"/>
        </a:xfrm>
        <a:prstGeom prst="rect">
          <a:avLst/>
        </a:prstGeom>
        <a:solidFill>
          <a:srgbClr val="FFFF99"/>
        </a:solidFill>
        <a:ln w="1587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u="sng">
              <a:solidFill>
                <a:srgbClr val="FF0000"/>
              </a:solidFill>
              <a:latin typeface="Times New Roman" panose="02020603050405020304" pitchFamily="18" charset="0"/>
              <a:cs typeface="Times New Roman" panose="02020603050405020304" pitchFamily="18" charset="0"/>
            </a:rPr>
            <a:t>Notes to ALL Bidders</a:t>
          </a:r>
        </a:p>
        <a:p>
          <a:pPr algn="l"/>
          <a:r>
            <a:rPr lang="en-US" sz="1200">
              <a:latin typeface="Times New Roman" panose="02020603050405020304" pitchFamily="18" charset="0"/>
              <a:cs typeface="Times New Roman" panose="02020603050405020304" pitchFamily="18" charset="0"/>
            </a:rPr>
            <a:t>Energy</a:t>
          </a:r>
          <a:r>
            <a:rPr lang="en-US" sz="1200" baseline="0">
              <a:latin typeface="Times New Roman" panose="02020603050405020304" pitchFamily="18" charset="0"/>
              <a:cs typeface="Times New Roman" panose="02020603050405020304" pitchFamily="18" charset="0"/>
            </a:rPr>
            <a:t> Storage System Projects </a:t>
          </a:r>
          <a:r>
            <a:rPr lang="en-US" sz="1200">
              <a:latin typeface="Times New Roman" panose="02020603050405020304" pitchFamily="18" charset="0"/>
              <a:cs typeface="Times New Roman" panose="02020603050405020304" pitchFamily="18" charset="0"/>
            </a:rPr>
            <a:t>must provide 8760 (or 8784) hourly data for</a:t>
          </a:r>
          <a:r>
            <a:rPr lang="en-US" sz="1200" baseline="0">
              <a:latin typeface="Times New Roman" panose="02020603050405020304" pitchFamily="18" charset="0"/>
              <a:cs typeface="Times New Roman" panose="02020603050405020304" pitchFamily="18" charset="0"/>
            </a:rPr>
            <a:t> the</a:t>
          </a:r>
          <a:r>
            <a:rPr lang="en-US" sz="1200">
              <a:latin typeface="Times New Roman" panose="02020603050405020304" pitchFamily="18" charset="0"/>
              <a:cs typeface="Times New Roman" panose="02020603050405020304" pitchFamily="18" charset="0"/>
            </a:rPr>
            <a:t> storage profile.  This will ensure that the bidders units are modeled as accurately as possible. </a:t>
          </a:r>
        </a:p>
        <a:p>
          <a:pPr algn="l"/>
          <a:endParaRPr lang="en-US" sz="1200">
            <a:latin typeface="Times New Roman" panose="02020603050405020304" pitchFamily="18" charset="0"/>
            <a:cs typeface="Times New Roman" panose="02020603050405020304" pitchFamily="18" charset="0"/>
          </a:endParaRPr>
        </a:p>
        <a:p>
          <a:pPr algn="l"/>
          <a:r>
            <a:rPr lang="en-US" sz="1200">
              <a:latin typeface="Times New Roman" panose="02020603050405020304" pitchFamily="18" charset="0"/>
              <a:cs typeface="Times New Roman" panose="02020603050405020304" pitchFamily="18" charset="0"/>
            </a:rPr>
            <a:t>When providing hourly profile data, bidders are required to provide an hourly profile specific to 2012 weather patterns. </a:t>
          </a:r>
        </a:p>
        <a:p>
          <a:pPr algn="l"/>
          <a:endParaRPr lang="en-US" sz="1200">
            <a:latin typeface="Times New Roman" panose="02020603050405020304" pitchFamily="18" charset="0"/>
            <a:cs typeface="Times New Roman" panose="02020603050405020304" pitchFamily="18" charset="0"/>
          </a:endParaRPr>
        </a:p>
        <a:p>
          <a:pPr algn="l"/>
          <a:r>
            <a:rPr lang="en-US" sz="1200">
              <a:latin typeface="Times New Roman" panose="02020603050405020304" pitchFamily="18" charset="0"/>
              <a:cs typeface="Times New Roman" panose="02020603050405020304" pitchFamily="18" charset="0"/>
            </a:rPr>
            <a:t>Ensure that the hourly data</a:t>
          </a:r>
          <a:r>
            <a:rPr lang="en-US" sz="1200" baseline="0">
              <a:latin typeface="Times New Roman" panose="02020603050405020304" pitchFamily="18" charset="0"/>
              <a:cs typeface="Times New Roman" panose="02020603050405020304" pitchFamily="18" charset="0"/>
            </a:rPr>
            <a:t> reflects the discharge profile for the net capacity of the entire facility.</a:t>
          </a:r>
        </a:p>
        <a:p>
          <a:pPr algn="l"/>
          <a:endParaRPr lang="en-US" sz="1200" baseline="0">
            <a:latin typeface="Times New Roman" panose="02020603050405020304" pitchFamily="18" charset="0"/>
            <a:cs typeface="Times New Roman" panose="02020603050405020304" pitchFamily="18" charset="0"/>
          </a:endParaRPr>
        </a:p>
        <a:p>
          <a:pPr algn="l"/>
          <a:r>
            <a:rPr lang="en-US" sz="1200">
              <a:latin typeface="Times New Roman" panose="02020603050405020304" pitchFamily="18" charset="0"/>
              <a:cs typeface="Times New Roman" panose="02020603050405020304" pitchFamily="18" charset="0"/>
            </a:rPr>
            <a:t>This hourly profile</a:t>
          </a:r>
          <a:r>
            <a:rPr lang="en-US" sz="1200" baseline="0">
              <a:latin typeface="Times New Roman" panose="02020603050405020304" pitchFamily="18" charset="0"/>
              <a:cs typeface="Times New Roman" panose="02020603050405020304" pitchFamily="18" charset="0"/>
            </a:rPr>
            <a:t> data should represent the first year of commercial operations under the long-term contract. It should </a:t>
          </a:r>
          <a:r>
            <a:rPr lang="en-US" sz="1200" i="1" u="sng" baseline="0">
              <a:latin typeface="Times New Roman" panose="02020603050405020304" pitchFamily="18" charset="0"/>
              <a:cs typeface="Times New Roman" panose="02020603050405020304" pitchFamily="18" charset="0"/>
            </a:rPr>
            <a:t>not</a:t>
          </a:r>
          <a:r>
            <a:rPr lang="en-US" sz="1200" baseline="0">
              <a:latin typeface="Times New Roman" panose="02020603050405020304" pitchFamily="18" charset="0"/>
              <a:cs typeface="Times New Roman" panose="02020603050405020304" pitchFamily="18" charset="0"/>
            </a:rPr>
            <a:t> include the going forward impacts degradation and maintenance, which are captured in Part V (b) and (c). </a:t>
          </a:r>
          <a:endParaRPr lang="en-US" sz="1200">
            <a:latin typeface="Times New Roman" panose="02020603050405020304" pitchFamily="18" charset="0"/>
            <a:cs typeface="Times New Roman" panose="02020603050405020304" pitchFamily="18" charset="0"/>
          </a:endParaRPr>
        </a:p>
        <a:p>
          <a:pPr algn="ctr"/>
          <a:endParaRPr lang="en-US" sz="1200"/>
        </a:p>
        <a:p>
          <a:pPr algn="ctr"/>
          <a:endParaRPr lang="en-US" sz="1100"/>
        </a:p>
      </xdr:txBody>
    </xdr:sp>
    <xdr:clientData/>
  </xdr:twoCellAnchor>
  <xdr:twoCellAnchor>
    <xdr:from>
      <xdr:col>1</xdr:col>
      <xdr:colOff>132229</xdr:colOff>
      <xdr:row>149</xdr:row>
      <xdr:rowOff>84614</xdr:rowOff>
    </xdr:from>
    <xdr:to>
      <xdr:col>16</xdr:col>
      <xdr:colOff>276972</xdr:colOff>
      <xdr:row>153</xdr:row>
      <xdr:rowOff>83737</xdr:rowOff>
    </xdr:to>
    <xdr:sp macro="" textlink="">
      <xdr:nvSpPr>
        <xdr:cNvPr id="1104" name="TextBox 1">
          <a:extLst>
            <a:ext uri="{FF2B5EF4-FFF2-40B4-BE49-F238E27FC236}">
              <a16:creationId xmlns:a16="http://schemas.microsoft.com/office/drawing/2014/main" id="{9EA0F395-7632-4657-BEC7-6B0B2290BF68}"/>
            </a:ext>
            <a:ext uri="{147F2762-F138-4A5C-976F-8EAC2B608ADB}">
              <a16:predDERef xmlns:a16="http://schemas.microsoft.com/office/drawing/2014/main" pred="{4800A69A-CBF3-4325-9B81-D77E22B91B5E}"/>
            </a:ext>
          </a:extLst>
        </xdr:cNvPr>
        <xdr:cNvSpPr txBox="1"/>
      </xdr:nvSpPr>
      <xdr:spPr>
        <a:xfrm>
          <a:off x="372971" y="30208735"/>
          <a:ext cx="9135924" cy="7946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a:t>
          </a:r>
          <a:r>
            <a:rPr lang="en-US" sz="1200" baseline="0">
              <a:solidFill>
                <a:schemeClr val="dk1"/>
              </a:solidFill>
              <a:effectLst/>
              <a:latin typeface="Times New Roman" panose="02020603050405020304" pitchFamily="18" charset="0"/>
              <a:ea typeface="+mn-ea"/>
              <a:cs typeface="+mn-cs"/>
            </a:rPr>
            <a:t> </a:t>
          </a:r>
          <a:r>
            <a:rPr lang="en-US" sz="1200" baseline="0">
              <a:solidFill>
                <a:schemeClr val="dk1"/>
              </a:solidFill>
              <a:effectLst/>
              <a:latin typeface="Times New Roman" panose="02020603050405020304" pitchFamily="18" charset="0"/>
              <a:ea typeface="+mn-ea"/>
              <a:cs typeface="Times New Roman" panose="02020603050405020304" pitchFamily="18" charset="0"/>
            </a:rPr>
            <a:t>This element must be provided and reflect any potential degradation as a percentage of expected production on a monthly basis - the degradation profile should not appear in the Part V (a) Hourly Storage Energy Flow. </a:t>
          </a:r>
        </a:p>
        <a:p>
          <a:endParaRPr lang="en-US" sz="1100" baseline="0">
            <a:solidFill>
              <a:schemeClr val="dk1"/>
            </a:solidFill>
            <a:effectLst/>
            <a:latin typeface="+mn-lt"/>
            <a:ea typeface="+mn-ea"/>
            <a:cs typeface="+mn-cs"/>
          </a:endParaRPr>
        </a:p>
        <a:p>
          <a:r>
            <a:rPr lang="en-US" sz="1200" baseline="0">
              <a:solidFill>
                <a:schemeClr val="dk1"/>
              </a:solidFill>
              <a:effectLst/>
              <a:latin typeface="Times New Roman" panose="02020603050405020304" pitchFamily="18" charset="0"/>
              <a:ea typeface="+mn-ea"/>
              <a:cs typeface="+mn-cs"/>
            </a:rPr>
            <a:t>In the box below, p</a:t>
          </a:r>
          <a:r>
            <a:rPr lang="en-US" sz="1200">
              <a:solidFill>
                <a:schemeClr val="dk1"/>
              </a:solidFill>
              <a:effectLst/>
              <a:latin typeface="Times New Roman" panose="02020603050405020304" pitchFamily="18" charset="0"/>
              <a:ea typeface="+mn-ea"/>
              <a:cs typeface="+mn-cs"/>
            </a:rPr>
            <a:t>lease include any</a:t>
          </a:r>
          <a:r>
            <a:rPr lang="en-US" sz="1200" baseline="0">
              <a:solidFill>
                <a:schemeClr val="dk1"/>
              </a:solidFill>
              <a:effectLst/>
              <a:latin typeface="Times New Roman" panose="02020603050405020304" pitchFamily="18" charset="0"/>
              <a:ea typeface="+mn-ea"/>
              <a:cs typeface="+mn-cs"/>
            </a:rPr>
            <a:t> augmentation or other plans to mitigate degradation of the energy storage system over the life of the contract. </a:t>
          </a:r>
        </a:p>
      </xdr:txBody>
    </xdr:sp>
    <xdr:clientData/>
  </xdr:twoCellAnchor>
  <xdr:twoCellAnchor>
    <xdr:from>
      <xdr:col>1</xdr:col>
      <xdr:colOff>322201</xdr:colOff>
      <xdr:row>53</xdr:row>
      <xdr:rowOff>92926</xdr:rowOff>
    </xdr:from>
    <xdr:to>
      <xdr:col>16</xdr:col>
      <xdr:colOff>136348</xdr:colOff>
      <xdr:row>57</xdr:row>
      <xdr:rowOff>0</xdr:rowOff>
    </xdr:to>
    <xdr:sp macro="" textlink="">
      <xdr:nvSpPr>
        <xdr:cNvPr id="4" name="TextBox 3">
          <a:extLst>
            <a:ext uri="{FF2B5EF4-FFF2-40B4-BE49-F238E27FC236}">
              <a16:creationId xmlns:a16="http://schemas.microsoft.com/office/drawing/2014/main" id="{DD7E6CBB-D706-4503-ADA4-0BC60E864E24}"/>
            </a:ext>
          </a:extLst>
        </xdr:cNvPr>
        <xdr:cNvSpPr txBox="1"/>
      </xdr:nvSpPr>
      <xdr:spPr>
        <a:xfrm>
          <a:off x="560326" y="8291230"/>
          <a:ext cx="8738165" cy="6781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 The hourly</a:t>
          </a:r>
          <a:r>
            <a:rPr lang="en-US" sz="1200" baseline="0">
              <a:solidFill>
                <a:schemeClr val="dk1"/>
              </a:solidFill>
              <a:effectLst/>
              <a:latin typeface="Times New Roman" panose="02020603050405020304" pitchFamily="18" charset="0"/>
              <a:ea typeface="+mn-ea"/>
              <a:cs typeface="+mn-cs"/>
            </a:rPr>
            <a:t> </a:t>
          </a:r>
          <a:r>
            <a:rPr lang="en-US" sz="1200">
              <a:solidFill>
                <a:schemeClr val="dk1"/>
              </a:solidFill>
              <a:effectLst/>
              <a:latin typeface="Times New Roman" panose="02020603050405020304" pitchFamily="18" charset="0"/>
              <a:ea typeface="+mn-ea"/>
              <a:cs typeface="+mn-cs"/>
            </a:rPr>
            <a:t>storage flow (MW) for each Month</a:t>
          </a:r>
          <a:r>
            <a:rPr lang="en-US" sz="1200" baseline="0">
              <a:solidFill>
                <a:schemeClr val="dk1"/>
              </a:solidFill>
              <a:effectLst/>
              <a:latin typeface="Times New Roman" panose="02020603050405020304" pitchFamily="18" charset="0"/>
              <a:ea typeface="+mn-ea"/>
              <a:cs typeface="+mn-cs"/>
            </a:rPr>
            <a:t> is computed automatically as an average from Representative Energy Storage Charging/Discharging Schedule found in table Part V (a) (i). This represents an average day for a given month for the Net Capacity for the facility. </a:t>
          </a:r>
          <a:endParaRPr lang="en-US" sz="1200">
            <a:effectLst/>
            <a:latin typeface="Times New Roman" panose="02020603050405020304" pitchFamily="18" charset="0"/>
          </a:endParaRPr>
        </a:p>
        <a:p>
          <a:endParaRPr lang="en-US" sz="1200" baseline="0">
            <a:solidFill>
              <a:schemeClr val="dk1"/>
            </a:solidFill>
            <a:effectLst/>
            <a:latin typeface="Times New Roman" panose="02020603050405020304" pitchFamily="18" charset="0"/>
            <a:ea typeface="+mn-ea"/>
            <a:cs typeface="+mn-cs"/>
          </a:endParaRPr>
        </a:p>
      </xdr:txBody>
    </xdr:sp>
    <xdr:clientData/>
  </xdr:twoCellAnchor>
  <xdr:twoCellAnchor>
    <xdr:from>
      <xdr:col>1</xdr:col>
      <xdr:colOff>273991</xdr:colOff>
      <xdr:row>202</xdr:row>
      <xdr:rowOff>36617</xdr:rowOff>
    </xdr:from>
    <xdr:to>
      <xdr:col>16</xdr:col>
      <xdr:colOff>18497</xdr:colOff>
      <xdr:row>209</xdr:row>
      <xdr:rowOff>20934</xdr:rowOff>
    </xdr:to>
    <xdr:sp macro="" textlink="">
      <xdr:nvSpPr>
        <xdr:cNvPr id="3" name="TextBox 1">
          <a:extLst>
            <a:ext uri="{FF2B5EF4-FFF2-40B4-BE49-F238E27FC236}">
              <a16:creationId xmlns:a16="http://schemas.microsoft.com/office/drawing/2014/main" id="{079F6767-4078-450D-A4E3-3EFFA469460D}"/>
            </a:ext>
            <a:ext uri="{147F2762-F138-4A5C-976F-8EAC2B608ADB}">
              <a16:predDERef xmlns:a16="http://schemas.microsoft.com/office/drawing/2014/main" pred="{4800A69A-CBF3-4325-9B81-D77E22B91B5E}"/>
            </a:ext>
          </a:extLst>
        </xdr:cNvPr>
        <xdr:cNvSpPr txBox="1"/>
      </xdr:nvSpPr>
      <xdr:spPr>
        <a:xfrm>
          <a:off x="514733" y="40177688"/>
          <a:ext cx="8735687" cy="13659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a:t>
          </a:r>
          <a:r>
            <a:rPr lang="en-US" sz="1200" baseline="0">
              <a:solidFill>
                <a:schemeClr val="dk1"/>
              </a:solidFill>
              <a:effectLst/>
              <a:latin typeface="Times New Roman" panose="02020603050405020304" pitchFamily="18" charset="0"/>
              <a:ea typeface="+mn-ea"/>
              <a:cs typeface="+mn-cs"/>
            </a:rPr>
            <a:t> Above, reflect any potential overbuilds as a percentage of expected delivery capacity (MW) on a monthly basis. Part V (d) is not intended to be an adjustment factor applied to hourly profile data entered in Part V (a) (i). If the factor declines below 1, the expectation is the impact to production will be reflected in the degradation adjustment factor in Part V (c).</a:t>
          </a:r>
        </a:p>
        <a:p>
          <a:endParaRPr lang="en-US" sz="1200" baseline="0">
            <a:solidFill>
              <a:schemeClr val="dk1"/>
            </a:solidFill>
            <a:effectLst/>
            <a:latin typeface="Times New Roman" panose="02020603050405020304" pitchFamily="18" charset="0"/>
            <a:ea typeface="+mn-ea"/>
            <a:cs typeface="+mn-cs"/>
          </a:endParaRPr>
        </a:p>
        <a:p>
          <a:r>
            <a:rPr lang="en-US" sz="1200" baseline="0">
              <a:solidFill>
                <a:schemeClr val="dk1"/>
              </a:solidFill>
              <a:effectLst/>
              <a:latin typeface="Times New Roman" panose="02020603050405020304" pitchFamily="18" charset="0"/>
              <a:ea typeface="+mn-ea"/>
              <a:cs typeface="+mn-cs"/>
            </a:rPr>
            <a:t>In the box below, p</a:t>
          </a:r>
          <a:r>
            <a:rPr lang="en-US" sz="1200">
              <a:solidFill>
                <a:schemeClr val="dk1"/>
              </a:solidFill>
              <a:effectLst/>
              <a:latin typeface="Times New Roman" panose="02020603050405020304" pitchFamily="18" charset="0"/>
              <a:ea typeface="+mn-ea"/>
              <a:cs typeface="+mn-cs"/>
            </a:rPr>
            <a:t>lease explain</a:t>
          </a:r>
          <a:r>
            <a:rPr lang="en-US" sz="1200" baseline="0">
              <a:solidFill>
                <a:schemeClr val="dk1"/>
              </a:solidFill>
              <a:effectLst/>
              <a:latin typeface="Times New Roman" panose="02020603050405020304" pitchFamily="18" charset="0"/>
              <a:ea typeface="+mn-ea"/>
              <a:cs typeface="+mn-cs"/>
            </a:rPr>
            <a:t> plans for</a:t>
          </a:r>
          <a:r>
            <a:rPr lang="en-US" sz="1200">
              <a:solidFill>
                <a:schemeClr val="dk1"/>
              </a:solidFill>
              <a:effectLst/>
              <a:latin typeface="Times New Roman" panose="02020603050405020304" pitchFamily="18" charset="0"/>
              <a:ea typeface="+mn-ea"/>
              <a:cs typeface="+mn-cs"/>
            </a:rPr>
            <a:t> any</a:t>
          </a:r>
          <a:r>
            <a:rPr lang="en-US" sz="1200" baseline="0">
              <a:solidFill>
                <a:schemeClr val="dk1"/>
              </a:solidFill>
              <a:effectLst/>
              <a:latin typeface="Times New Roman" panose="02020603050405020304" pitchFamily="18" charset="0"/>
              <a:ea typeface="+mn-ea"/>
              <a:cs typeface="+mn-cs"/>
            </a:rPr>
            <a:t> overbuilds or other plans to mitigate degradation of the energy storage system over the life of the contract. Explain how overbuilds relate to degradation factors entered in Part V (c), MWs delivered to the grid, relate to the CPEC generation, or improve other revenue stream opportunities.  </a:t>
          </a:r>
        </a:p>
      </xdr:txBody>
    </xdr:sp>
    <xdr:clientData/>
  </xdr:twoCellAnchor>
  <xdr:twoCellAnchor>
    <xdr:from>
      <xdr:col>17</xdr:col>
      <xdr:colOff>228600</xdr:colOff>
      <xdr:row>31</xdr:row>
      <xdr:rowOff>142875</xdr:rowOff>
    </xdr:from>
    <xdr:to>
      <xdr:col>22</xdr:col>
      <xdr:colOff>466725</xdr:colOff>
      <xdr:row>49</xdr:row>
      <xdr:rowOff>9525</xdr:rowOff>
    </xdr:to>
    <xdr:sp macro="" textlink="">
      <xdr:nvSpPr>
        <xdr:cNvPr id="5" name="TextBox 15">
          <a:extLst>
            <a:ext uri="{FF2B5EF4-FFF2-40B4-BE49-F238E27FC236}">
              <a16:creationId xmlns:a16="http://schemas.microsoft.com/office/drawing/2014/main" id="{B1466E6E-4836-4634-B02E-57FC1489FC99}"/>
            </a:ext>
            <a:ext uri="{147F2762-F138-4A5C-976F-8EAC2B608ADB}">
              <a16:predDERef xmlns:a16="http://schemas.microsoft.com/office/drawing/2014/main" pred="{7A0B82AA-1FA1-4C05-9FEB-B03E912B46DE}"/>
            </a:ext>
          </a:extLst>
        </xdr:cNvPr>
        <xdr:cNvSpPr txBox="1"/>
      </xdr:nvSpPr>
      <xdr:spPr>
        <a:xfrm>
          <a:off x="9439275" y="6381750"/>
          <a:ext cx="3314700" cy="3295650"/>
        </a:xfrm>
        <a:prstGeom prst="rect">
          <a:avLst/>
        </a:prstGeom>
        <a:solidFill>
          <a:srgbClr val="FFFF99"/>
        </a:solidFill>
        <a:ln w="1587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1" u="sng">
              <a:solidFill>
                <a:srgbClr val="FF0000"/>
              </a:solidFill>
              <a:latin typeface="Times New Roman" panose="02020603050405020304" pitchFamily="18" charset="0"/>
              <a:cs typeface="Times New Roman" panose="02020603050405020304" pitchFamily="18" charset="0"/>
            </a:rPr>
            <a:t>For Distribution-Connected Facilities Only, </a:t>
          </a:r>
          <a:r>
            <a:rPr lang="en-US" sz="1200" b="0" u="none">
              <a:solidFill>
                <a:schemeClr val="tx1"/>
              </a:solidFill>
              <a:latin typeface="Times New Roman" panose="02020603050405020304" pitchFamily="18" charset="0"/>
              <a:cs typeface="Times New Roman" panose="02020603050405020304" pitchFamily="18" charset="0"/>
            </a:rPr>
            <a:t>in addition to the notes to all bidders above:</a:t>
          </a:r>
        </a:p>
        <a:p>
          <a:pPr marL="0" indent="0"/>
          <a:endParaRPr lang="en-US" sz="1200" b="0" u="none">
            <a:solidFill>
              <a:schemeClr val="tx1"/>
            </a:solidFill>
            <a:latin typeface="Times New Roman" panose="02020603050405020304" pitchFamily="18" charset="0"/>
            <a:cs typeface="Times New Roman" panose="02020603050405020304" pitchFamily="18" charset="0"/>
          </a:endParaRPr>
        </a:p>
        <a:p>
          <a:pPr marL="0" indent="0"/>
          <a:r>
            <a:rPr lang="en-US" sz="1200" b="0" u="none">
              <a:solidFill>
                <a:schemeClr val="tx1"/>
              </a:solidFill>
              <a:latin typeface="Times New Roman" panose="02020603050405020304" pitchFamily="18" charset="0"/>
              <a:cs typeface="Times New Roman" panose="02020603050405020304" pitchFamily="18" charset="0"/>
            </a:rPr>
            <a:t>When providing hourly profile data, bidders are required to ensure the hourly profile adheres to the schedule or requirements reflected in their interconnection service agreement or required under any applicable operations tariff. </a:t>
          </a:r>
        </a:p>
        <a:p>
          <a:pPr marL="0" indent="0"/>
          <a:endParaRPr lang="en-US" sz="1200" b="0" u="none">
            <a:solidFill>
              <a:schemeClr val="tx1"/>
            </a:solidFill>
            <a:latin typeface="Times New Roman" panose="02020603050405020304" pitchFamily="18" charset="0"/>
            <a:cs typeface="Times New Roman" panose="02020603050405020304" pitchFamily="18" charset="0"/>
          </a:endParaRPr>
        </a:p>
        <a:p>
          <a:pPr marL="0" indent="0"/>
          <a:r>
            <a:rPr lang="en-US" sz="1200" b="0" u="none">
              <a:solidFill>
                <a:schemeClr val="tx1"/>
              </a:solidFill>
              <a:latin typeface="Times New Roman" panose="02020603050405020304" pitchFamily="18" charset="0"/>
              <a:cs typeface="Times New Roman" panose="02020603050405020304" pitchFamily="18" charset="0"/>
            </a:rPr>
            <a:t>If an interconnection service agreement is not yet finalized, enter the anticipated hourly profile reflecting reasonably assumed requirements of a future interconnection agreement. Refer to the relevant distribution company’s technical standards to determine the acceptable BESS operating profile.</a:t>
          </a:r>
        </a:p>
      </xdr:txBody>
    </xdr:sp>
    <xdr:clientData/>
  </xdr:twoCellAnchor>
  <xdr:twoCellAnchor>
    <xdr:from>
      <xdr:col>1</xdr:col>
      <xdr:colOff>142875</xdr:colOff>
      <xdr:row>5</xdr:row>
      <xdr:rowOff>123825</xdr:rowOff>
    </xdr:from>
    <xdr:to>
      <xdr:col>16</xdr:col>
      <xdr:colOff>209550</xdr:colOff>
      <xdr:row>11</xdr:row>
      <xdr:rowOff>76200</xdr:rowOff>
    </xdr:to>
    <xdr:sp macro="" textlink="">
      <xdr:nvSpPr>
        <xdr:cNvPr id="8" name="TextBox 475">
          <a:extLst>
            <a:ext uri="{FF2B5EF4-FFF2-40B4-BE49-F238E27FC236}">
              <a16:creationId xmlns:a16="http://schemas.microsoft.com/office/drawing/2014/main" id="{942A63FE-87ED-460D-B0D4-257548C89EAC}"/>
            </a:ext>
            <a:ext uri="{147F2762-F138-4A5C-976F-8EAC2B608ADB}">
              <a16:predDERef xmlns:a16="http://schemas.microsoft.com/office/drawing/2014/main" pred="{B1466E6E-4836-4634-B02E-57FC1489FC99}"/>
            </a:ext>
          </a:extLst>
        </xdr:cNvPr>
        <xdr:cNvSpPr txBox="1"/>
      </xdr:nvSpPr>
      <xdr:spPr>
        <a:xfrm>
          <a:off x="381000" y="1209675"/>
          <a:ext cx="9077325"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effectLst/>
              <a:latin typeface="Times New Roman" panose="02020603050405020304" pitchFamily="18" charset="0"/>
            </a:rPr>
            <a:t>Please provide a brief description of the hourly operational profile and how it aligns with other operational parameters (revenue opportunities - notably energy arbitrage, meeting certain performance metrics, degradation, system </a:t>
          </a:r>
          <a:r>
            <a:rPr lang="en-US" sz="1200">
              <a:solidFill>
                <a:schemeClr val="dk1"/>
              </a:solidFill>
              <a:effectLst/>
              <a:latin typeface="Times New Roman" panose="02020603050405020304" pitchFamily="18" charset="0"/>
              <a:ea typeface="+mn-ea"/>
              <a:cs typeface="+mn-cs"/>
            </a:rPr>
            <a:t>availability, etc.), including actual or assumed. For Distribution-Connected proposals, please</a:t>
          </a:r>
          <a:r>
            <a:rPr lang="en-US" sz="1200" baseline="0">
              <a:solidFill>
                <a:schemeClr val="dk1"/>
              </a:solidFill>
              <a:effectLst/>
              <a:latin typeface="Times New Roman" panose="02020603050405020304" pitchFamily="18" charset="0"/>
              <a:ea typeface="+mn-ea"/>
              <a:cs typeface="+mn-cs"/>
            </a:rPr>
            <a:t> detail any constraints on the system's operations imposed by the Interconnecting Utility’s tariff governing interconnections and operational parameters and requirements for energy storage systems interconnected to the Interconnecting Utility’s distribution system or the Distribution Project Interconnection Agreement (or Interconnection Service Agreement).  If applicable, please provide the governing ISA as an attachment to the submission. If an ISA has not yet been executed, please detail any constraints on the system's operations that can be reasonably assumed by a future ISA (make sure to include relevant interconnection application identifying codes).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391223</xdr:colOff>
      <xdr:row>100</xdr:row>
      <xdr:rowOff>178639</xdr:rowOff>
    </xdr:from>
    <xdr:to>
      <xdr:col>15</xdr:col>
      <xdr:colOff>267398</xdr:colOff>
      <xdr:row>106</xdr:row>
      <xdr:rowOff>146538</xdr:rowOff>
    </xdr:to>
    <xdr:sp macro="" textlink="">
      <xdr:nvSpPr>
        <xdr:cNvPr id="2" name="TextBox 1">
          <a:extLst>
            <a:ext uri="{FF2B5EF4-FFF2-40B4-BE49-F238E27FC236}">
              <a16:creationId xmlns:a16="http://schemas.microsoft.com/office/drawing/2014/main" id="{751B4DDF-6454-4117-9346-0420BB5903B7}"/>
            </a:ext>
          </a:extLst>
        </xdr:cNvPr>
        <xdr:cNvSpPr txBox="1"/>
      </xdr:nvSpPr>
      <xdr:spPr>
        <a:xfrm>
          <a:off x="626173" y="20451014"/>
          <a:ext cx="8489950" cy="1161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a:t>
          </a:r>
          <a:endParaRPr lang="en-US" sz="1200">
            <a:effectLst/>
            <a:latin typeface="Times New Roman" panose="02020603050405020304" pitchFamily="18" charset="0"/>
          </a:endParaRPr>
        </a:p>
        <a:p>
          <a:r>
            <a:rPr lang="en-US" sz="1200">
              <a:solidFill>
                <a:schemeClr val="dk1"/>
              </a:solidFill>
              <a:effectLst/>
              <a:latin typeface="Times New Roman" panose="02020603050405020304" pitchFamily="18" charset="0"/>
              <a:ea typeface="+mn-ea"/>
              <a:cs typeface="+mn-cs"/>
            </a:rPr>
            <a:t>The</a:t>
          </a:r>
          <a:r>
            <a:rPr lang="en-US" sz="1200" baseline="0">
              <a:solidFill>
                <a:schemeClr val="dk1"/>
              </a:solidFill>
              <a:effectLst/>
              <a:latin typeface="Times New Roman" panose="02020603050405020304" pitchFamily="18" charset="0"/>
              <a:ea typeface="+mn-ea"/>
              <a:cs typeface="+mn-cs"/>
            </a:rPr>
            <a:t> adjustment factors in each contract month above will be applied to capture changes in monthly output production for variations associated with maintenance or other changes in output. </a:t>
          </a:r>
        </a:p>
        <a:p>
          <a:endParaRPr lang="en-US" sz="1200" baseline="0">
            <a:solidFill>
              <a:schemeClr val="dk1"/>
            </a:solidFill>
            <a:effectLst/>
            <a:latin typeface="Times New Roman" panose="02020603050405020304" pitchFamily="18" charset="0"/>
            <a:ea typeface="+mn-ea"/>
            <a:cs typeface="+mn-cs"/>
          </a:endParaRPr>
        </a:p>
        <a:p>
          <a:r>
            <a:rPr lang="en-US" sz="1200" baseline="0">
              <a:solidFill>
                <a:schemeClr val="dk1"/>
              </a:solidFill>
              <a:effectLst/>
              <a:latin typeface="Times New Roman" panose="02020603050405020304" pitchFamily="18" charset="0"/>
              <a:ea typeface="+mn-ea"/>
              <a:cs typeface="+mn-cs"/>
            </a:rPr>
            <a:t>If Part V(a) already reflect a forced outage rate or scheduled outage information, then Part V(b) should be left blank or contain a factor of 1.000 for each month.</a:t>
          </a:r>
        </a:p>
        <a:p>
          <a:endParaRPr lang="en-US" sz="1200" baseline="0">
            <a:solidFill>
              <a:schemeClr val="dk1"/>
            </a:solidFill>
            <a:effectLst/>
            <a:latin typeface="Times New Roman" panose="02020603050405020304" pitchFamily="18" charset="0"/>
            <a:ea typeface="+mn-ea"/>
            <a:cs typeface="+mn-cs"/>
          </a:endParaRPr>
        </a:p>
      </xdr:txBody>
    </xdr:sp>
    <xdr:clientData/>
  </xdr:twoCellAnchor>
  <xdr:twoCellAnchor>
    <xdr:from>
      <xdr:col>17</xdr:col>
      <xdr:colOff>161576</xdr:colOff>
      <xdr:row>14</xdr:row>
      <xdr:rowOff>103239</xdr:rowOff>
    </xdr:from>
    <xdr:to>
      <xdr:col>22</xdr:col>
      <xdr:colOff>504476</xdr:colOff>
      <xdr:row>31</xdr:row>
      <xdr:rowOff>31401</xdr:rowOff>
    </xdr:to>
    <xdr:sp macro="" textlink="">
      <xdr:nvSpPr>
        <xdr:cNvPr id="3" name="TextBox 8">
          <a:extLst>
            <a:ext uri="{FF2B5EF4-FFF2-40B4-BE49-F238E27FC236}">
              <a16:creationId xmlns:a16="http://schemas.microsoft.com/office/drawing/2014/main" id="{51D19B84-EACB-49CC-833E-6BEEB08C7BB3}"/>
            </a:ext>
          </a:extLst>
        </xdr:cNvPr>
        <xdr:cNvSpPr txBox="1"/>
      </xdr:nvSpPr>
      <xdr:spPr>
        <a:xfrm>
          <a:off x="9813576" y="3173464"/>
          <a:ext cx="3562350" cy="3322237"/>
        </a:xfrm>
        <a:prstGeom prst="rect">
          <a:avLst/>
        </a:prstGeom>
        <a:solidFill>
          <a:srgbClr val="FFFF99"/>
        </a:solidFill>
        <a:ln w="1587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u="sng">
              <a:solidFill>
                <a:srgbClr val="FF0000"/>
              </a:solidFill>
              <a:latin typeface="Times New Roman" panose="02020603050405020304" pitchFamily="18" charset="0"/>
              <a:cs typeface="Times New Roman" panose="02020603050405020304" pitchFamily="18" charset="0"/>
            </a:rPr>
            <a:t>Notes to ALL Bidders</a:t>
          </a:r>
        </a:p>
        <a:p>
          <a:pPr algn="l"/>
          <a:r>
            <a:rPr lang="en-US" sz="1200">
              <a:latin typeface="Times New Roman" panose="02020603050405020304" pitchFamily="18" charset="0"/>
              <a:cs typeface="Times New Roman" panose="02020603050405020304" pitchFamily="18" charset="0"/>
            </a:rPr>
            <a:t>Energy</a:t>
          </a:r>
          <a:r>
            <a:rPr lang="en-US" sz="1200" baseline="0">
              <a:latin typeface="Times New Roman" panose="02020603050405020304" pitchFamily="18" charset="0"/>
              <a:cs typeface="Times New Roman" panose="02020603050405020304" pitchFamily="18" charset="0"/>
            </a:rPr>
            <a:t> Storage System Projects </a:t>
          </a:r>
          <a:r>
            <a:rPr lang="en-US" sz="1200">
              <a:latin typeface="Times New Roman" panose="02020603050405020304" pitchFamily="18" charset="0"/>
              <a:cs typeface="Times New Roman" panose="02020603050405020304" pitchFamily="18" charset="0"/>
            </a:rPr>
            <a:t>must provide 8760 (or 8784) hourly data for</a:t>
          </a:r>
          <a:r>
            <a:rPr lang="en-US" sz="1200" baseline="0">
              <a:latin typeface="Times New Roman" panose="02020603050405020304" pitchFamily="18" charset="0"/>
              <a:cs typeface="Times New Roman" panose="02020603050405020304" pitchFamily="18" charset="0"/>
            </a:rPr>
            <a:t> the</a:t>
          </a:r>
          <a:r>
            <a:rPr lang="en-US" sz="1200">
              <a:latin typeface="Times New Roman" panose="02020603050405020304" pitchFamily="18" charset="0"/>
              <a:cs typeface="Times New Roman" panose="02020603050405020304" pitchFamily="18" charset="0"/>
            </a:rPr>
            <a:t> storage profile.  This will ensure that the bidders units are modeled as accurately as possible. </a:t>
          </a:r>
        </a:p>
        <a:p>
          <a:pPr algn="l"/>
          <a:endParaRPr lang="en-US" sz="1200">
            <a:latin typeface="Times New Roman" panose="02020603050405020304" pitchFamily="18" charset="0"/>
            <a:cs typeface="Times New Roman" panose="02020603050405020304" pitchFamily="18" charset="0"/>
          </a:endParaRPr>
        </a:p>
        <a:p>
          <a:pPr algn="l"/>
          <a:r>
            <a:rPr lang="en-US" sz="1200">
              <a:latin typeface="Times New Roman" panose="02020603050405020304" pitchFamily="18" charset="0"/>
              <a:cs typeface="Times New Roman" panose="02020603050405020304" pitchFamily="18" charset="0"/>
            </a:rPr>
            <a:t>When providing hourly profile data, bidders are required to provide an hourly profile specific to 2012 weather patterns. </a:t>
          </a:r>
        </a:p>
        <a:p>
          <a:pPr algn="l"/>
          <a:endParaRPr lang="en-US" sz="1200">
            <a:latin typeface="Times New Roman" panose="02020603050405020304" pitchFamily="18" charset="0"/>
            <a:cs typeface="Times New Roman" panose="02020603050405020304" pitchFamily="18" charset="0"/>
          </a:endParaRPr>
        </a:p>
        <a:p>
          <a:pPr algn="l"/>
          <a:r>
            <a:rPr lang="en-US" sz="1200">
              <a:latin typeface="Times New Roman" panose="02020603050405020304" pitchFamily="18" charset="0"/>
              <a:cs typeface="Times New Roman" panose="02020603050405020304" pitchFamily="18" charset="0"/>
            </a:rPr>
            <a:t>Ensure that the hourly data</a:t>
          </a:r>
          <a:r>
            <a:rPr lang="en-US" sz="1200" baseline="0">
              <a:latin typeface="Times New Roman" panose="02020603050405020304" pitchFamily="18" charset="0"/>
              <a:cs typeface="Times New Roman" panose="02020603050405020304" pitchFamily="18" charset="0"/>
            </a:rPr>
            <a:t> reflects the discharge profile for the net capacity of the entire facility.</a:t>
          </a:r>
        </a:p>
        <a:p>
          <a:pPr algn="l"/>
          <a:endParaRPr lang="en-US" sz="1200" baseline="0">
            <a:latin typeface="Times New Roman" panose="02020603050405020304" pitchFamily="18" charset="0"/>
            <a:cs typeface="Times New Roman" panose="02020603050405020304" pitchFamily="18" charset="0"/>
          </a:endParaRPr>
        </a:p>
        <a:p>
          <a:pPr algn="l"/>
          <a:r>
            <a:rPr lang="en-US" sz="1200">
              <a:latin typeface="Times New Roman" panose="02020603050405020304" pitchFamily="18" charset="0"/>
              <a:cs typeface="Times New Roman" panose="02020603050405020304" pitchFamily="18" charset="0"/>
            </a:rPr>
            <a:t>This hourly profile</a:t>
          </a:r>
          <a:r>
            <a:rPr lang="en-US" sz="1200" baseline="0">
              <a:latin typeface="Times New Roman" panose="02020603050405020304" pitchFamily="18" charset="0"/>
              <a:cs typeface="Times New Roman" panose="02020603050405020304" pitchFamily="18" charset="0"/>
            </a:rPr>
            <a:t> data should represent the first year of commercial operations under the long-term contract. It should </a:t>
          </a:r>
          <a:r>
            <a:rPr lang="en-US" sz="1200" i="1" u="sng" baseline="0">
              <a:latin typeface="Times New Roman" panose="02020603050405020304" pitchFamily="18" charset="0"/>
              <a:cs typeface="Times New Roman" panose="02020603050405020304" pitchFamily="18" charset="0"/>
            </a:rPr>
            <a:t>not</a:t>
          </a:r>
          <a:r>
            <a:rPr lang="en-US" sz="1200" baseline="0">
              <a:latin typeface="Times New Roman" panose="02020603050405020304" pitchFamily="18" charset="0"/>
              <a:cs typeface="Times New Roman" panose="02020603050405020304" pitchFamily="18" charset="0"/>
            </a:rPr>
            <a:t> include the going forward impacts degradation and maintenance, which are captured in Part V (b) and (c). </a:t>
          </a:r>
          <a:endParaRPr lang="en-US" sz="1200">
            <a:latin typeface="Times New Roman" panose="02020603050405020304" pitchFamily="18" charset="0"/>
            <a:cs typeface="Times New Roman" panose="02020603050405020304" pitchFamily="18" charset="0"/>
          </a:endParaRPr>
        </a:p>
        <a:p>
          <a:pPr algn="ctr"/>
          <a:endParaRPr lang="en-US" sz="1200"/>
        </a:p>
        <a:p>
          <a:pPr algn="ctr"/>
          <a:endParaRPr lang="en-US" sz="1100"/>
        </a:p>
      </xdr:txBody>
    </xdr:sp>
    <xdr:clientData/>
  </xdr:twoCellAnchor>
  <xdr:twoCellAnchor>
    <xdr:from>
      <xdr:col>1</xdr:col>
      <xdr:colOff>132229</xdr:colOff>
      <xdr:row>149</xdr:row>
      <xdr:rowOff>84614</xdr:rowOff>
    </xdr:from>
    <xdr:to>
      <xdr:col>16</xdr:col>
      <xdr:colOff>276972</xdr:colOff>
      <xdr:row>153</xdr:row>
      <xdr:rowOff>83737</xdr:rowOff>
    </xdr:to>
    <xdr:sp macro="" textlink="">
      <xdr:nvSpPr>
        <xdr:cNvPr id="4" name="TextBox 1">
          <a:extLst>
            <a:ext uri="{FF2B5EF4-FFF2-40B4-BE49-F238E27FC236}">
              <a16:creationId xmlns:a16="http://schemas.microsoft.com/office/drawing/2014/main" id="{64A8708A-4680-4472-897C-2A3AFFC03A70}"/>
            </a:ext>
            <a:ext uri="{147F2762-F138-4A5C-976F-8EAC2B608ADB}">
              <a16:predDERef xmlns:a16="http://schemas.microsoft.com/office/drawing/2014/main" pred="{4800A69A-CBF3-4325-9B81-D77E22B91B5E}"/>
            </a:ext>
          </a:extLst>
        </xdr:cNvPr>
        <xdr:cNvSpPr txBox="1"/>
      </xdr:nvSpPr>
      <xdr:spPr>
        <a:xfrm>
          <a:off x="370354" y="30158214"/>
          <a:ext cx="9152218" cy="7992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a:t>
          </a:r>
          <a:r>
            <a:rPr lang="en-US" sz="1200" baseline="0">
              <a:solidFill>
                <a:schemeClr val="dk1"/>
              </a:solidFill>
              <a:effectLst/>
              <a:latin typeface="Times New Roman" panose="02020603050405020304" pitchFamily="18" charset="0"/>
              <a:ea typeface="+mn-ea"/>
              <a:cs typeface="+mn-cs"/>
            </a:rPr>
            <a:t> </a:t>
          </a:r>
          <a:r>
            <a:rPr lang="en-US" sz="1200" baseline="0">
              <a:solidFill>
                <a:schemeClr val="dk1"/>
              </a:solidFill>
              <a:effectLst/>
              <a:latin typeface="Times New Roman" panose="02020603050405020304" pitchFamily="18" charset="0"/>
              <a:ea typeface="+mn-ea"/>
              <a:cs typeface="Times New Roman" panose="02020603050405020304" pitchFamily="18" charset="0"/>
            </a:rPr>
            <a:t>This element must be provided and reflect any potential degradation as a percentage of expected production on a monthly basis - the degradation profile should not appear in the Part V (a) Hourly Storage Energy Flow. </a:t>
          </a:r>
        </a:p>
        <a:p>
          <a:endParaRPr lang="en-US" sz="1100" baseline="0">
            <a:solidFill>
              <a:schemeClr val="dk1"/>
            </a:solidFill>
            <a:effectLst/>
            <a:latin typeface="+mn-lt"/>
            <a:ea typeface="+mn-ea"/>
            <a:cs typeface="+mn-cs"/>
          </a:endParaRPr>
        </a:p>
        <a:p>
          <a:r>
            <a:rPr lang="en-US" sz="1200" baseline="0">
              <a:solidFill>
                <a:schemeClr val="dk1"/>
              </a:solidFill>
              <a:effectLst/>
              <a:latin typeface="Times New Roman" panose="02020603050405020304" pitchFamily="18" charset="0"/>
              <a:ea typeface="+mn-ea"/>
              <a:cs typeface="+mn-cs"/>
            </a:rPr>
            <a:t>In the box below, p</a:t>
          </a:r>
          <a:r>
            <a:rPr lang="en-US" sz="1200">
              <a:solidFill>
                <a:schemeClr val="dk1"/>
              </a:solidFill>
              <a:effectLst/>
              <a:latin typeface="Times New Roman" panose="02020603050405020304" pitchFamily="18" charset="0"/>
              <a:ea typeface="+mn-ea"/>
              <a:cs typeface="+mn-cs"/>
            </a:rPr>
            <a:t>lease include any</a:t>
          </a:r>
          <a:r>
            <a:rPr lang="en-US" sz="1200" baseline="0">
              <a:solidFill>
                <a:schemeClr val="dk1"/>
              </a:solidFill>
              <a:effectLst/>
              <a:latin typeface="Times New Roman" panose="02020603050405020304" pitchFamily="18" charset="0"/>
              <a:ea typeface="+mn-ea"/>
              <a:cs typeface="+mn-cs"/>
            </a:rPr>
            <a:t> augmentation or other plans to mitigate degradation of the energy storage system over the life of the contract. </a:t>
          </a:r>
        </a:p>
      </xdr:txBody>
    </xdr:sp>
    <xdr:clientData/>
  </xdr:twoCellAnchor>
  <xdr:twoCellAnchor>
    <xdr:from>
      <xdr:col>1</xdr:col>
      <xdr:colOff>322201</xdr:colOff>
      <xdr:row>53</xdr:row>
      <xdr:rowOff>92926</xdr:rowOff>
    </xdr:from>
    <xdr:to>
      <xdr:col>16</xdr:col>
      <xdr:colOff>136348</xdr:colOff>
      <xdr:row>57</xdr:row>
      <xdr:rowOff>0</xdr:rowOff>
    </xdr:to>
    <xdr:sp macro="" textlink="">
      <xdr:nvSpPr>
        <xdr:cNvPr id="5" name="TextBox 4">
          <a:extLst>
            <a:ext uri="{FF2B5EF4-FFF2-40B4-BE49-F238E27FC236}">
              <a16:creationId xmlns:a16="http://schemas.microsoft.com/office/drawing/2014/main" id="{659F09FA-869F-4203-AC66-234FD025C4A0}"/>
            </a:ext>
          </a:extLst>
        </xdr:cNvPr>
        <xdr:cNvSpPr txBox="1"/>
      </xdr:nvSpPr>
      <xdr:spPr>
        <a:xfrm>
          <a:off x="560326" y="10960951"/>
          <a:ext cx="8824797" cy="707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 The hourly</a:t>
          </a:r>
          <a:r>
            <a:rPr lang="en-US" sz="1200" baseline="0">
              <a:solidFill>
                <a:schemeClr val="dk1"/>
              </a:solidFill>
              <a:effectLst/>
              <a:latin typeface="Times New Roman" panose="02020603050405020304" pitchFamily="18" charset="0"/>
              <a:ea typeface="+mn-ea"/>
              <a:cs typeface="+mn-cs"/>
            </a:rPr>
            <a:t> </a:t>
          </a:r>
          <a:r>
            <a:rPr lang="en-US" sz="1200">
              <a:solidFill>
                <a:schemeClr val="dk1"/>
              </a:solidFill>
              <a:effectLst/>
              <a:latin typeface="Times New Roman" panose="02020603050405020304" pitchFamily="18" charset="0"/>
              <a:ea typeface="+mn-ea"/>
              <a:cs typeface="+mn-cs"/>
            </a:rPr>
            <a:t>storage flow (MW) for each Month</a:t>
          </a:r>
          <a:r>
            <a:rPr lang="en-US" sz="1200" baseline="0">
              <a:solidFill>
                <a:schemeClr val="dk1"/>
              </a:solidFill>
              <a:effectLst/>
              <a:latin typeface="Times New Roman" panose="02020603050405020304" pitchFamily="18" charset="0"/>
              <a:ea typeface="+mn-ea"/>
              <a:cs typeface="+mn-cs"/>
            </a:rPr>
            <a:t> is computed automatically as an average from Representative Energy Storage Charging/Discharging Schedule found in table Part V (a) (i). This represents an average day for a given month for the Net Capacity for the facility. </a:t>
          </a:r>
          <a:endParaRPr lang="en-US" sz="1200">
            <a:effectLst/>
            <a:latin typeface="Times New Roman" panose="02020603050405020304" pitchFamily="18" charset="0"/>
          </a:endParaRPr>
        </a:p>
        <a:p>
          <a:endParaRPr lang="en-US" sz="1200" baseline="0">
            <a:solidFill>
              <a:schemeClr val="dk1"/>
            </a:solidFill>
            <a:effectLst/>
            <a:latin typeface="Times New Roman" panose="02020603050405020304" pitchFamily="18" charset="0"/>
            <a:ea typeface="+mn-ea"/>
            <a:cs typeface="+mn-cs"/>
          </a:endParaRPr>
        </a:p>
      </xdr:txBody>
    </xdr:sp>
    <xdr:clientData/>
  </xdr:twoCellAnchor>
  <xdr:twoCellAnchor>
    <xdr:from>
      <xdr:col>1</xdr:col>
      <xdr:colOff>273991</xdr:colOff>
      <xdr:row>202</xdr:row>
      <xdr:rowOff>36617</xdr:rowOff>
    </xdr:from>
    <xdr:to>
      <xdr:col>16</xdr:col>
      <xdr:colOff>18497</xdr:colOff>
      <xdr:row>209</xdr:row>
      <xdr:rowOff>20934</xdr:rowOff>
    </xdr:to>
    <xdr:sp macro="" textlink="">
      <xdr:nvSpPr>
        <xdr:cNvPr id="6" name="TextBox 1">
          <a:extLst>
            <a:ext uri="{FF2B5EF4-FFF2-40B4-BE49-F238E27FC236}">
              <a16:creationId xmlns:a16="http://schemas.microsoft.com/office/drawing/2014/main" id="{65DBAAEE-7078-48D1-8F12-A110517CC154}"/>
            </a:ext>
            <a:ext uri="{147F2762-F138-4A5C-976F-8EAC2B608ADB}">
              <a16:predDERef xmlns:a16="http://schemas.microsoft.com/office/drawing/2014/main" pred="{4800A69A-CBF3-4325-9B81-D77E22B91B5E}"/>
            </a:ext>
          </a:extLst>
        </xdr:cNvPr>
        <xdr:cNvSpPr txBox="1"/>
      </xdr:nvSpPr>
      <xdr:spPr>
        <a:xfrm>
          <a:off x="515291" y="40594067"/>
          <a:ext cx="8751981" cy="13749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a:t>
          </a:r>
          <a:r>
            <a:rPr lang="en-US" sz="1200" baseline="0">
              <a:solidFill>
                <a:schemeClr val="dk1"/>
              </a:solidFill>
              <a:effectLst/>
              <a:latin typeface="Times New Roman" panose="02020603050405020304" pitchFamily="18" charset="0"/>
              <a:ea typeface="+mn-ea"/>
              <a:cs typeface="+mn-cs"/>
            </a:rPr>
            <a:t> Above, reflect any potential overbuilds as a percentage of expected delivery capacity (MW) on a monthly basis. Part V (d) is not intended to be an adjustment factor applied to hourly profile data entered in Part V (a) (i). If the factor declines below 1, the expectation is the impact to production will be reflected in the degradation adjustment factor in Part V (c).</a:t>
          </a:r>
        </a:p>
        <a:p>
          <a:endParaRPr lang="en-US" sz="1200" baseline="0">
            <a:solidFill>
              <a:schemeClr val="dk1"/>
            </a:solidFill>
            <a:effectLst/>
            <a:latin typeface="Times New Roman" panose="02020603050405020304" pitchFamily="18" charset="0"/>
            <a:ea typeface="+mn-ea"/>
            <a:cs typeface="+mn-cs"/>
          </a:endParaRPr>
        </a:p>
        <a:p>
          <a:r>
            <a:rPr lang="en-US" sz="1200" baseline="0">
              <a:solidFill>
                <a:schemeClr val="dk1"/>
              </a:solidFill>
              <a:effectLst/>
              <a:latin typeface="Times New Roman" panose="02020603050405020304" pitchFamily="18" charset="0"/>
              <a:ea typeface="+mn-ea"/>
              <a:cs typeface="+mn-cs"/>
            </a:rPr>
            <a:t>In the box below, p</a:t>
          </a:r>
          <a:r>
            <a:rPr lang="en-US" sz="1200">
              <a:solidFill>
                <a:schemeClr val="dk1"/>
              </a:solidFill>
              <a:effectLst/>
              <a:latin typeface="Times New Roman" panose="02020603050405020304" pitchFamily="18" charset="0"/>
              <a:ea typeface="+mn-ea"/>
              <a:cs typeface="+mn-cs"/>
            </a:rPr>
            <a:t>lease explain</a:t>
          </a:r>
          <a:r>
            <a:rPr lang="en-US" sz="1200" baseline="0">
              <a:solidFill>
                <a:schemeClr val="dk1"/>
              </a:solidFill>
              <a:effectLst/>
              <a:latin typeface="Times New Roman" panose="02020603050405020304" pitchFamily="18" charset="0"/>
              <a:ea typeface="+mn-ea"/>
              <a:cs typeface="+mn-cs"/>
            </a:rPr>
            <a:t> plans for</a:t>
          </a:r>
          <a:r>
            <a:rPr lang="en-US" sz="1200">
              <a:solidFill>
                <a:schemeClr val="dk1"/>
              </a:solidFill>
              <a:effectLst/>
              <a:latin typeface="Times New Roman" panose="02020603050405020304" pitchFamily="18" charset="0"/>
              <a:ea typeface="+mn-ea"/>
              <a:cs typeface="+mn-cs"/>
            </a:rPr>
            <a:t> any</a:t>
          </a:r>
          <a:r>
            <a:rPr lang="en-US" sz="1200" baseline="0">
              <a:solidFill>
                <a:schemeClr val="dk1"/>
              </a:solidFill>
              <a:effectLst/>
              <a:latin typeface="Times New Roman" panose="02020603050405020304" pitchFamily="18" charset="0"/>
              <a:ea typeface="+mn-ea"/>
              <a:cs typeface="+mn-cs"/>
            </a:rPr>
            <a:t> overbuilds or other plans to mitigate degradation of the energy storage system over the life of the contract. Explain how overbuilds relate to degradation factors entered in Part V (c), MWs delivered to the grid, relate to the CPEC generation, or improve other revenue stream opportunities.  </a:t>
          </a:r>
        </a:p>
      </xdr:txBody>
    </xdr:sp>
    <xdr:clientData/>
  </xdr:twoCellAnchor>
  <xdr:twoCellAnchor>
    <xdr:from>
      <xdr:col>17</xdr:col>
      <xdr:colOff>228600</xdr:colOff>
      <xdr:row>31</xdr:row>
      <xdr:rowOff>142875</xdr:rowOff>
    </xdr:from>
    <xdr:to>
      <xdr:col>22</xdr:col>
      <xdr:colOff>466725</xdr:colOff>
      <xdr:row>49</xdr:row>
      <xdr:rowOff>9525</xdr:rowOff>
    </xdr:to>
    <xdr:sp macro="" textlink="">
      <xdr:nvSpPr>
        <xdr:cNvPr id="7" name="TextBox 15">
          <a:extLst>
            <a:ext uri="{FF2B5EF4-FFF2-40B4-BE49-F238E27FC236}">
              <a16:creationId xmlns:a16="http://schemas.microsoft.com/office/drawing/2014/main" id="{2CE88363-953D-45BA-9E5F-16FB95F1247E}"/>
            </a:ext>
            <a:ext uri="{147F2762-F138-4A5C-976F-8EAC2B608ADB}">
              <a16:predDERef xmlns:a16="http://schemas.microsoft.com/office/drawing/2014/main" pred="{7A0B82AA-1FA1-4C05-9FEB-B03E912B46DE}"/>
            </a:ext>
          </a:extLst>
        </xdr:cNvPr>
        <xdr:cNvSpPr txBox="1"/>
      </xdr:nvSpPr>
      <xdr:spPr>
        <a:xfrm>
          <a:off x="9877425" y="6607175"/>
          <a:ext cx="3454400" cy="3467100"/>
        </a:xfrm>
        <a:prstGeom prst="rect">
          <a:avLst/>
        </a:prstGeom>
        <a:solidFill>
          <a:srgbClr val="FFFF99"/>
        </a:solidFill>
        <a:ln w="1587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200" b="1" u="sng">
              <a:solidFill>
                <a:srgbClr val="FF0000"/>
              </a:solidFill>
              <a:latin typeface="Times New Roman" panose="02020603050405020304" pitchFamily="18" charset="0"/>
              <a:cs typeface="Times New Roman" panose="02020603050405020304" pitchFamily="18" charset="0"/>
            </a:rPr>
            <a:t>For Distribution-Connected Facilities Only, </a:t>
          </a:r>
          <a:r>
            <a:rPr lang="en-US" sz="1200" b="0" u="none">
              <a:solidFill>
                <a:schemeClr val="tx1"/>
              </a:solidFill>
              <a:latin typeface="Times New Roman" panose="02020603050405020304" pitchFamily="18" charset="0"/>
              <a:cs typeface="Times New Roman" panose="02020603050405020304" pitchFamily="18" charset="0"/>
            </a:rPr>
            <a:t>in addition to the notes to all bidders above:</a:t>
          </a:r>
        </a:p>
        <a:p>
          <a:pPr marL="0" indent="0"/>
          <a:endParaRPr lang="en-US" sz="1200" b="0" u="none">
            <a:solidFill>
              <a:schemeClr val="tx1"/>
            </a:solidFill>
            <a:latin typeface="Times New Roman" panose="02020603050405020304" pitchFamily="18" charset="0"/>
            <a:cs typeface="Times New Roman" panose="02020603050405020304" pitchFamily="18" charset="0"/>
          </a:endParaRPr>
        </a:p>
        <a:p>
          <a:pPr marL="0" indent="0"/>
          <a:r>
            <a:rPr lang="en-US" sz="1200" b="0" u="none">
              <a:solidFill>
                <a:schemeClr val="tx1"/>
              </a:solidFill>
              <a:latin typeface="Times New Roman" panose="02020603050405020304" pitchFamily="18" charset="0"/>
              <a:cs typeface="Times New Roman" panose="02020603050405020304" pitchFamily="18" charset="0"/>
            </a:rPr>
            <a:t>When providing hourly profile data, bidders are required to ensure the hourly profile adheres to the schedule or requirements reflected in their interconnection service agreement or required under any applicable operations tariff. </a:t>
          </a:r>
        </a:p>
        <a:p>
          <a:pPr marL="0" indent="0"/>
          <a:endParaRPr lang="en-US" sz="1200" b="0" u="none">
            <a:solidFill>
              <a:schemeClr val="tx1"/>
            </a:solidFill>
            <a:latin typeface="Times New Roman" panose="02020603050405020304" pitchFamily="18" charset="0"/>
            <a:cs typeface="Times New Roman" panose="02020603050405020304" pitchFamily="18" charset="0"/>
          </a:endParaRPr>
        </a:p>
        <a:p>
          <a:pPr marL="0" indent="0"/>
          <a:r>
            <a:rPr lang="en-US" sz="1200" b="0" u="none">
              <a:solidFill>
                <a:schemeClr val="tx1"/>
              </a:solidFill>
              <a:latin typeface="Times New Roman" panose="02020603050405020304" pitchFamily="18" charset="0"/>
              <a:cs typeface="Times New Roman" panose="02020603050405020304" pitchFamily="18" charset="0"/>
            </a:rPr>
            <a:t>If an interconnection service agreement is not yet finalized, enter the anticipated hourly profile reflecting reasonably assumed requirements of a future interconnection agreement. Refer to the relevant distribution company’s technical standards to determine the acceptable BESS operating profile.</a:t>
          </a:r>
        </a:p>
      </xdr:txBody>
    </xdr:sp>
    <xdr:clientData/>
  </xdr:twoCellAnchor>
  <xdr:twoCellAnchor>
    <xdr:from>
      <xdr:col>1</xdr:col>
      <xdr:colOff>140189</xdr:colOff>
      <xdr:row>5</xdr:row>
      <xdr:rowOff>67235</xdr:rowOff>
    </xdr:from>
    <xdr:to>
      <xdr:col>16</xdr:col>
      <xdr:colOff>230276</xdr:colOff>
      <xdr:row>11</xdr:row>
      <xdr:rowOff>115137</xdr:rowOff>
    </xdr:to>
    <xdr:sp macro="" textlink="">
      <xdr:nvSpPr>
        <xdr:cNvPr id="8" name="TextBox 475">
          <a:extLst>
            <a:ext uri="{FF2B5EF4-FFF2-40B4-BE49-F238E27FC236}">
              <a16:creationId xmlns:a16="http://schemas.microsoft.com/office/drawing/2014/main" id="{5BCED611-CB85-4EDF-9945-83CD6E302F04}"/>
            </a:ext>
            <a:ext uri="{147F2762-F138-4A5C-976F-8EAC2B608ADB}">
              <a16:predDERef xmlns:a16="http://schemas.microsoft.com/office/drawing/2014/main" pred="{4BFB66F2-D142-42E2-8A6C-B3CDD6DAF2A0}"/>
            </a:ext>
          </a:extLst>
        </xdr:cNvPr>
        <xdr:cNvSpPr txBox="1"/>
      </xdr:nvSpPr>
      <xdr:spPr>
        <a:xfrm>
          <a:off x="381489" y="1149910"/>
          <a:ext cx="9097562" cy="14322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effectLst/>
              <a:latin typeface="Times New Roman" panose="02020603050405020304" pitchFamily="18" charset="0"/>
            </a:rPr>
            <a:t>Please provide a brief description of the hourly operational profile and how it aligns with other operational parameters (revenue opportunities - notably energy arbitrage, meeting certain performance metrics, degradation, system </a:t>
          </a:r>
          <a:r>
            <a:rPr lang="en-US" sz="1200">
              <a:solidFill>
                <a:schemeClr val="dk1"/>
              </a:solidFill>
              <a:effectLst/>
              <a:latin typeface="Times New Roman" panose="02020603050405020304" pitchFamily="18" charset="0"/>
              <a:ea typeface="+mn-ea"/>
              <a:cs typeface="+mn-cs"/>
            </a:rPr>
            <a:t>availability, etc.), including actual or assumed. For Distribution-Connected proposals, please</a:t>
          </a:r>
          <a:r>
            <a:rPr lang="en-US" sz="1200" baseline="0">
              <a:solidFill>
                <a:schemeClr val="dk1"/>
              </a:solidFill>
              <a:effectLst/>
              <a:latin typeface="Times New Roman" panose="02020603050405020304" pitchFamily="18" charset="0"/>
              <a:ea typeface="+mn-ea"/>
              <a:cs typeface="+mn-cs"/>
            </a:rPr>
            <a:t> detail any constraints on the system's operations imposed by the Interconnecting Utility’s tariff governing interconnections and operational parameters and requirements for energy storage systems interconnected to the Interconnecting Utility’s distribution system or the Distribution Project Interconnection Agreement (or Interconnection Service Agreement).  If applicable, please provide the governing ISA as an attachment to the submission. If an ISA has not yet been executed, please detail any constraints on the system's operations that can be reasonably assumed by a future ISA (make sure to include relevant interconnection application identifying codes).</a:t>
          </a:r>
        </a:p>
        <a:p>
          <a:endParaRPr lang="en-US" sz="1200">
            <a:solidFill>
              <a:schemeClr val="dk1"/>
            </a:solidFill>
            <a:effectLst/>
            <a:latin typeface="Times New Roman" panose="02020603050405020304" pitchFamily="18" charset="0"/>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514865</xdr:colOff>
      <xdr:row>44</xdr:row>
      <xdr:rowOff>66193</xdr:rowOff>
    </xdr:from>
    <xdr:to>
      <xdr:col>16</xdr:col>
      <xdr:colOff>11756</xdr:colOff>
      <xdr:row>51</xdr:row>
      <xdr:rowOff>47626</xdr:rowOff>
    </xdr:to>
    <xdr:sp macro="" textlink="">
      <xdr:nvSpPr>
        <xdr:cNvPr id="6" name="TextBox 475">
          <a:extLst>
            <a:ext uri="{FF2B5EF4-FFF2-40B4-BE49-F238E27FC236}">
              <a16:creationId xmlns:a16="http://schemas.microsoft.com/office/drawing/2014/main" id="{D2F633D5-49E5-4ECA-9B4C-A1413418A35F}"/>
            </a:ext>
            <a:ext uri="{147F2762-F138-4A5C-976F-8EAC2B608ADB}">
              <a16:predDERef xmlns:a16="http://schemas.microsoft.com/office/drawing/2014/main" pred="{4BFB66F2-D142-42E2-8A6C-B3CDD6DAF2A0}"/>
            </a:ext>
          </a:extLst>
        </xdr:cNvPr>
        <xdr:cNvSpPr txBox="1"/>
      </xdr:nvSpPr>
      <xdr:spPr>
        <a:xfrm>
          <a:off x="752990" y="9038743"/>
          <a:ext cx="12565191" cy="13816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 Please enter anticipated CPEC production schedule throughout the entire term of</a:t>
          </a:r>
          <a:r>
            <a:rPr lang="en-US" sz="1200" baseline="0">
              <a:solidFill>
                <a:schemeClr val="dk1"/>
              </a:solidFill>
              <a:effectLst/>
              <a:latin typeface="Times New Roman" panose="02020603050405020304" pitchFamily="18" charset="0"/>
              <a:ea typeface="+mn-ea"/>
              <a:cs typeface="+mn-cs"/>
            </a:rPr>
            <a:t> the proposed contract, begining during the proposed COD month or begining month of contract services term. </a:t>
          </a:r>
          <a:r>
            <a:rPr lang="en-US" sz="1200">
              <a:solidFill>
                <a:schemeClr val="dk1"/>
              </a:solidFill>
              <a:effectLst/>
              <a:latin typeface="Times New Roman" panose="02020603050405020304" pitchFamily="18" charset="0"/>
              <a:ea typeface="+mn-ea"/>
              <a:cs typeface="+mn-cs"/>
            </a:rPr>
            <a:t>Please ensure that the CPEC schedule is inclusive of all adjustments (i.e. degradation, maintenance) and must represent delivered certificates. Ensure that the CPEC schedule represents only</a:t>
          </a:r>
          <a:r>
            <a:rPr lang="en-US" sz="1200" baseline="0">
              <a:solidFill>
                <a:schemeClr val="dk1"/>
              </a:solidFill>
              <a:effectLst/>
              <a:latin typeface="Times New Roman" panose="02020603050405020304" pitchFamily="18" charset="0"/>
              <a:ea typeface="+mn-ea"/>
              <a:cs typeface="+mn-cs"/>
            </a:rPr>
            <a:t> the </a:t>
          </a:r>
          <a:r>
            <a:rPr lang="en-US" sz="1200">
              <a:solidFill>
                <a:schemeClr val="dk1"/>
              </a:solidFill>
              <a:effectLst/>
              <a:latin typeface="Times New Roman" panose="02020603050405020304" pitchFamily="18" charset="0"/>
              <a:ea typeface="+mn-ea"/>
              <a:cs typeface="+mn-cs"/>
            </a:rPr>
            <a:t>Buyers' Percentage Entitlement of facility output.</a:t>
          </a:r>
        </a:p>
        <a:p>
          <a:endParaRPr lang="en-US" sz="1200">
            <a:solidFill>
              <a:schemeClr val="dk1"/>
            </a:solidFill>
            <a:effectLst/>
            <a:latin typeface="Times New Roman" panose="02020603050405020304" pitchFamily="18" charset="0"/>
            <a:ea typeface="+mn-ea"/>
            <a:cs typeface="+mn-cs"/>
          </a:endParaRPr>
        </a:p>
        <a:p>
          <a:r>
            <a:rPr lang="en-US" sz="1200">
              <a:solidFill>
                <a:schemeClr val="dk1"/>
              </a:solidFill>
              <a:effectLst/>
              <a:latin typeface="Times New Roman" panose="02020603050405020304" pitchFamily="18" charset="0"/>
              <a:ea typeface="+mn-ea"/>
              <a:cs typeface="+mn-cs"/>
            </a:rPr>
            <a:t>In</a:t>
          </a:r>
          <a:r>
            <a:rPr lang="en-US" sz="1200" baseline="0">
              <a:solidFill>
                <a:schemeClr val="dk1"/>
              </a:solidFill>
              <a:effectLst/>
              <a:latin typeface="Times New Roman" panose="02020603050405020304" pitchFamily="18" charset="0"/>
              <a:ea typeface="+mn-ea"/>
              <a:cs typeface="+mn-cs"/>
            </a:rPr>
            <a:t> the box below, please include your assumptions for expected CPEC generation as a result of performance during the Hour of Actual Monthly System Peak (i.e. system peak is assumed 50% per month). These assumptions should include be not necessarily be limited to the average percentage for each calendar month that you assume you will meet the performance requirements for the Actual Monthly System Peak Multiplier under 225 CMR 21.00, where the average is taken over the entire life of the proposed contract. Also, please list the monthly assumptions in the table in Part VII (a) (i).</a:t>
          </a:r>
        </a:p>
        <a:p>
          <a:endParaRPr lang="en-US" sz="1200" baseline="0">
            <a:solidFill>
              <a:schemeClr val="dk1"/>
            </a:solidFill>
            <a:effectLst/>
            <a:latin typeface="Times New Roman" panose="02020603050405020304" pitchFamily="18" charset="0"/>
            <a:ea typeface="+mn-ea"/>
            <a:cs typeface="+mn-cs"/>
          </a:endParaRPr>
        </a:p>
      </xdr:txBody>
    </xdr:sp>
    <xdr:clientData/>
  </xdr:twoCellAnchor>
  <xdr:twoCellAnchor>
    <xdr:from>
      <xdr:col>1</xdr:col>
      <xdr:colOff>312026</xdr:colOff>
      <xdr:row>114</xdr:row>
      <xdr:rowOff>147801</xdr:rowOff>
    </xdr:from>
    <xdr:to>
      <xdr:col>15</xdr:col>
      <xdr:colOff>194551</xdr:colOff>
      <xdr:row>117</xdr:row>
      <xdr:rowOff>52550</xdr:rowOff>
    </xdr:to>
    <xdr:sp macro="" textlink="">
      <xdr:nvSpPr>
        <xdr:cNvPr id="3" name="TextBox 473">
          <a:extLst>
            <a:ext uri="{FF2B5EF4-FFF2-40B4-BE49-F238E27FC236}">
              <a16:creationId xmlns:a16="http://schemas.microsoft.com/office/drawing/2014/main" id="{A6D23D02-2D81-468C-8AAE-2C9E6A28F11A}"/>
            </a:ext>
            <a:ext uri="{147F2762-F138-4A5C-976F-8EAC2B608ADB}">
              <a16:predDERef xmlns:a16="http://schemas.microsoft.com/office/drawing/2014/main" pred="{4800A69A-CBF3-4325-9B81-D77E22B91B5E}"/>
            </a:ext>
          </a:extLst>
        </xdr:cNvPr>
        <xdr:cNvSpPr txBox="1"/>
      </xdr:nvSpPr>
      <xdr:spPr>
        <a:xfrm>
          <a:off x="553326" y="44512076"/>
          <a:ext cx="8493125" cy="504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 In the box</a:t>
          </a:r>
          <a:r>
            <a:rPr lang="en-US" sz="1200" baseline="0">
              <a:solidFill>
                <a:schemeClr val="dk1"/>
              </a:solidFill>
              <a:effectLst/>
              <a:latin typeface="Times New Roman" panose="02020603050405020304" pitchFamily="18" charset="0"/>
              <a:ea typeface="+mn-ea"/>
              <a:cs typeface="+mn-cs"/>
            </a:rPr>
            <a:t> below, if applicable, p</a:t>
          </a:r>
          <a:r>
            <a:rPr lang="en-US" sz="1200">
              <a:solidFill>
                <a:schemeClr val="dk1"/>
              </a:solidFill>
              <a:effectLst/>
              <a:latin typeface="Times New Roman" panose="02020603050405020304" pitchFamily="18" charset="0"/>
              <a:ea typeface="+mn-ea"/>
              <a:cs typeface="+mn-cs"/>
            </a:rPr>
            <a:t>lease</a:t>
          </a:r>
          <a:r>
            <a:rPr lang="en-US" sz="1200" baseline="0">
              <a:solidFill>
                <a:schemeClr val="dk1"/>
              </a:solidFill>
              <a:effectLst/>
              <a:latin typeface="Times New Roman" panose="02020603050405020304" pitchFamily="18" charset="0"/>
              <a:ea typeface="+mn-ea"/>
              <a:cs typeface="+mn-cs"/>
            </a:rPr>
            <a:t> p</a:t>
          </a:r>
          <a:r>
            <a:rPr lang="en-US" sz="1200">
              <a:solidFill>
                <a:schemeClr val="dk1"/>
              </a:solidFill>
              <a:effectLst/>
              <a:latin typeface="Times New Roman" panose="02020603050405020304" pitchFamily="18" charset="0"/>
              <a:ea typeface="+mn-ea"/>
              <a:cs typeface="+mn-cs"/>
            </a:rPr>
            <a:t>rovide a brief description of the monthly non-CPEC</a:t>
          </a:r>
          <a:r>
            <a:rPr lang="en-US" sz="1200" baseline="0">
              <a:solidFill>
                <a:schemeClr val="dk1"/>
              </a:solidFill>
              <a:effectLst/>
              <a:latin typeface="Times New Roman" panose="02020603050405020304" pitchFamily="18" charset="0"/>
              <a:ea typeface="+mn-ea"/>
              <a:cs typeface="+mn-cs"/>
            </a:rPr>
            <a:t> Environmental Attribute delivery schedule throughout the life of the contract. </a:t>
          </a:r>
        </a:p>
        <a:p>
          <a:endParaRPr lang="en-US" sz="1200">
            <a:effectLst/>
            <a:latin typeface="Times New Roman" panose="02020603050405020304" pitchFamily="18" charset="0"/>
          </a:endParaRPr>
        </a:p>
      </xdr:txBody>
    </xdr:sp>
    <xdr:clientData/>
  </xdr:twoCellAnchor>
  <xdr:twoCellAnchor>
    <xdr:from>
      <xdr:col>18</xdr:col>
      <xdr:colOff>247650</xdr:colOff>
      <xdr:row>15</xdr:row>
      <xdr:rowOff>3172</xdr:rowOff>
    </xdr:from>
    <xdr:to>
      <xdr:col>21</xdr:col>
      <xdr:colOff>704849</xdr:colOff>
      <xdr:row>18</xdr:row>
      <xdr:rowOff>13607</xdr:rowOff>
    </xdr:to>
    <xdr:sp macro="" textlink="">
      <xdr:nvSpPr>
        <xdr:cNvPr id="9" name="TextBox 475">
          <a:extLst>
            <a:ext uri="{FF2B5EF4-FFF2-40B4-BE49-F238E27FC236}">
              <a16:creationId xmlns:a16="http://schemas.microsoft.com/office/drawing/2014/main" id="{FF2244E5-3CF1-4D67-97CA-631FCBEFCD60}"/>
            </a:ext>
            <a:ext uri="{147F2762-F138-4A5C-976F-8EAC2B608ADB}">
              <a16:predDERef xmlns:a16="http://schemas.microsoft.com/office/drawing/2014/main" pred="{4BFB66F2-D142-42E2-8A6C-B3CDD6DAF2A0}"/>
            </a:ext>
          </a:extLst>
        </xdr:cNvPr>
        <xdr:cNvSpPr txBox="1"/>
      </xdr:nvSpPr>
      <xdr:spPr>
        <a:xfrm>
          <a:off x="15446829" y="3010351"/>
          <a:ext cx="5287734" cy="6771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In</a:t>
          </a:r>
          <a:r>
            <a:rPr lang="en-US" sz="1200" baseline="0">
              <a:solidFill>
                <a:schemeClr val="dk1"/>
              </a:solidFill>
              <a:effectLst/>
              <a:latin typeface="Times New Roman" panose="02020603050405020304" pitchFamily="18" charset="0"/>
              <a:ea typeface="+mn-ea"/>
              <a:cs typeface="+mn-cs"/>
            </a:rPr>
            <a:t> the box below, please include your assumptions for expected CPEC generation as a result of performance during the Hour of Actual Monthly System Peak, where the average is taken over the entire life of the proposed contract.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514865</xdr:colOff>
      <xdr:row>44</xdr:row>
      <xdr:rowOff>66193</xdr:rowOff>
    </xdr:from>
    <xdr:to>
      <xdr:col>16</xdr:col>
      <xdr:colOff>11756</xdr:colOff>
      <xdr:row>51</xdr:row>
      <xdr:rowOff>47626</xdr:rowOff>
    </xdr:to>
    <xdr:sp macro="" textlink="">
      <xdr:nvSpPr>
        <xdr:cNvPr id="2" name="TextBox 475">
          <a:extLst>
            <a:ext uri="{FF2B5EF4-FFF2-40B4-BE49-F238E27FC236}">
              <a16:creationId xmlns:a16="http://schemas.microsoft.com/office/drawing/2014/main" id="{D727939C-36D2-43A3-8B99-75C7863E9914}"/>
            </a:ext>
            <a:ext uri="{147F2762-F138-4A5C-976F-8EAC2B608ADB}">
              <a16:predDERef xmlns:a16="http://schemas.microsoft.com/office/drawing/2014/main" pred="{4BFB66F2-D142-42E2-8A6C-B3CDD6DAF2A0}"/>
            </a:ext>
          </a:extLst>
        </xdr:cNvPr>
        <xdr:cNvSpPr txBox="1"/>
      </xdr:nvSpPr>
      <xdr:spPr>
        <a:xfrm>
          <a:off x="752990" y="9118118"/>
          <a:ext cx="12562016" cy="13752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 Please enter anticipated CPEC production schedule throughout the entire term of</a:t>
          </a:r>
          <a:r>
            <a:rPr lang="en-US" sz="1200" baseline="0">
              <a:solidFill>
                <a:schemeClr val="dk1"/>
              </a:solidFill>
              <a:effectLst/>
              <a:latin typeface="Times New Roman" panose="02020603050405020304" pitchFamily="18" charset="0"/>
              <a:ea typeface="+mn-ea"/>
              <a:cs typeface="+mn-cs"/>
            </a:rPr>
            <a:t> the proposed contract, begining during the proposed COD month or begining month of contract services term. </a:t>
          </a:r>
          <a:r>
            <a:rPr lang="en-US" sz="1200">
              <a:solidFill>
                <a:schemeClr val="dk1"/>
              </a:solidFill>
              <a:effectLst/>
              <a:latin typeface="Times New Roman" panose="02020603050405020304" pitchFamily="18" charset="0"/>
              <a:ea typeface="+mn-ea"/>
              <a:cs typeface="+mn-cs"/>
            </a:rPr>
            <a:t>Please ensure that the CPEC schedule is inclusive of all adjustments (i.e. degradation, maintenance) and must represent delivered certificates. Ensure that the CPEC schedule represents only</a:t>
          </a:r>
          <a:r>
            <a:rPr lang="en-US" sz="1200" baseline="0">
              <a:solidFill>
                <a:schemeClr val="dk1"/>
              </a:solidFill>
              <a:effectLst/>
              <a:latin typeface="Times New Roman" panose="02020603050405020304" pitchFamily="18" charset="0"/>
              <a:ea typeface="+mn-ea"/>
              <a:cs typeface="+mn-cs"/>
            </a:rPr>
            <a:t> the </a:t>
          </a:r>
          <a:r>
            <a:rPr lang="en-US" sz="1200">
              <a:solidFill>
                <a:schemeClr val="dk1"/>
              </a:solidFill>
              <a:effectLst/>
              <a:latin typeface="Times New Roman" panose="02020603050405020304" pitchFamily="18" charset="0"/>
              <a:ea typeface="+mn-ea"/>
              <a:cs typeface="+mn-cs"/>
            </a:rPr>
            <a:t>Buyers' Percentage Entitlement of facility output.</a:t>
          </a:r>
        </a:p>
        <a:p>
          <a:endParaRPr lang="en-US" sz="1200">
            <a:solidFill>
              <a:schemeClr val="dk1"/>
            </a:solidFill>
            <a:effectLst/>
            <a:latin typeface="Times New Roman" panose="02020603050405020304" pitchFamily="18" charset="0"/>
            <a:ea typeface="+mn-ea"/>
            <a:cs typeface="+mn-cs"/>
          </a:endParaRPr>
        </a:p>
        <a:p>
          <a:r>
            <a:rPr lang="en-US" sz="1200">
              <a:solidFill>
                <a:schemeClr val="dk1"/>
              </a:solidFill>
              <a:effectLst/>
              <a:latin typeface="Times New Roman" panose="02020603050405020304" pitchFamily="18" charset="0"/>
              <a:ea typeface="+mn-ea"/>
              <a:cs typeface="+mn-cs"/>
            </a:rPr>
            <a:t>In</a:t>
          </a:r>
          <a:r>
            <a:rPr lang="en-US" sz="1200" baseline="0">
              <a:solidFill>
                <a:schemeClr val="dk1"/>
              </a:solidFill>
              <a:effectLst/>
              <a:latin typeface="Times New Roman" panose="02020603050405020304" pitchFamily="18" charset="0"/>
              <a:ea typeface="+mn-ea"/>
              <a:cs typeface="+mn-cs"/>
            </a:rPr>
            <a:t> the box below, please include your assumptions for expected CPEC generation as a result of performance during the Hour of Actual Monthly System Peak (i.e. system peak is assumed 50% per month). These assumptions should include be not necessarily be limited to the average percentage for each calendar month that you assume you will meet the performance requirements for the Actual Monthly System Peak Multiplier under 225 CMR 21.00, where the average is taken over the entire life of the proposed contract. Also, please list the monthly assumptions in the table in Part VII (a) (i).</a:t>
          </a:r>
        </a:p>
        <a:p>
          <a:endParaRPr lang="en-US" sz="1200" baseline="0">
            <a:solidFill>
              <a:schemeClr val="dk1"/>
            </a:solidFill>
            <a:effectLst/>
            <a:latin typeface="Times New Roman" panose="02020603050405020304" pitchFamily="18" charset="0"/>
            <a:ea typeface="+mn-ea"/>
            <a:cs typeface="+mn-cs"/>
          </a:endParaRPr>
        </a:p>
      </xdr:txBody>
    </xdr:sp>
    <xdr:clientData/>
  </xdr:twoCellAnchor>
  <xdr:twoCellAnchor>
    <xdr:from>
      <xdr:col>1</xdr:col>
      <xdr:colOff>312026</xdr:colOff>
      <xdr:row>114</xdr:row>
      <xdr:rowOff>147801</xdr:rowOff>
    </xdr:from>
    <xdr:to>
      <xdr:col>15</xdr:col>
      <xdr:colOff>194551</xdr:colOff>
      <xdr:row>117</xdr:row>
      <xdr:rowOff>52550</xdr:rowOff>
    </xdr:to>
    <xdr:sp macro="" textlink="">
      <xdr:nvSpPr>
        <xdr:cNvPr id="3" name="TextBox 473">
          <a:extLst>
            <a:ext uri="{FF2B5EF4-FFF2-40B4-BE49-F238E27FC236}">
              <a16:creationId xmlns:a16="http://schemas.microsoft.com/office/drawing/2014/main" id="{089872EC-BA0D-446F-B5B3-EA3241B0AFCD}"/>
            </a:ext>
            <a:ext uri="{147F2762-F138-4A5C-976F-8EAC2B608ADB}">
              <a16:predDERef xmlns:a16="http://schemas.microsoft.com/office/drawing/2014/main" pred="{4800A69A-CBF3-4325-9B81-D77E22B91B5E}"/>
            </a:ext>
          </a:extLst>
        </xdr:cNvPr>
        <xdr:cNvSpPr txBox="1"/>
      </xdr:nvSpPr>
      <xdr:spPr>
        <a:xfrm>
          <a:off x="553326" y="23109401"/>
          <a:ext cx="12284075" cy="504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Notes: In the box</a:t>
          </a:r>
          <a:r>
            <a:rPr lang="en-US" sz="1200" baseline="0">
              <a:solidFill>
                <a:schemeClr val="dk1"/>
              </a:solidFill>
              <a:effectLst/>
              <a:latin typeface="Times New Roman" panose="02020603050405020304" pitchFamily="18" charset="0"/>
              <a:ea typeface="+mn-ea"/>
              <a:cs typeface="+mn-cs"/>
            </a:rPr>
            <a:t> below, if applicable, p</a:t>
          </a:r>
          <a:r>
            <a:rPr lang="en-US" sz="1200">
              <a:solidFill>
                <a:schemeClr val="dk1"/>
              </a:solidFill>
              <a:effectLst/>
              <a:latin typeface="Times New Roman" panose="02020603050405020304" pitchFamily="18" charset="0"/>
              <a:ea typeface="+mn-ea"/>
              <a:cs typeface="+mn-cs"/>
            </a:rPr>
            <a:t>lease</a:t>
          </a:r>
          <a:r>
            <a:rPr lang="en-US" sz="1200" baseline="0">
              <a:solidFill>
                <a:schemeClr val="dk1"/>
              </a:solidFill>
              <a:effectLst/>
              <a:latin typeface="Times New Roman" panose="02020603050405020304" pitchFamily="18" charset="0"/>
              <a:ea typeface="+mn-ea"/>
              <a:cs typeface="+mn-cs"/>
            </a:rPr>
            <a:t> p</a:t>
          </a:r>
          <a:r>
            <a:rPr lang="en-US" sz="1200">
              <a:solidFill>
                <a:schemeClr val="dk1"/>
              </a:solidFill>
              <a:effectLst/>
              <a:latin typeface="Times New Roman" panose="02020603050405020304" pitchFamily="18" charset="0"/>
              <a:ea typeface="+mn-ea"/>
              <a:cs typeface="+mn-cs"/>
            </a:rPr>
            <a:t>rovide a brief description of the monthly non-CPEC</a:t>
          </a:r>
          <a:r>
            <a:rPr lang="en-US" sz="1200" baseline="0">
              <a:solidFill>
                <a:schemeClr val="dk1"/>
              </a:solidFill>
              <a:effectLst/>
              <a:latin typeface="Times New Roman" panose="02020603050405020304" pitchFamily="18" charset="0"/>
              <a:ea typeface="+mn-ea"/>
              <a:cs typeface="+mn-cs"/>
            </a:rPr>
            <a:t> Environmental Attribute delivery schedule throughout the life of the contract. </a:t>
          </a:r>
        </a:p>
        <a:p>
          <a:endParaRPr lang="en-US" sz="1200">
            <a:effectLst/>
            <a:latin typeface="Times New Roman" panose="02020603050405020304" pitchFamily="18" charset="0"/>
          </a:endParaRPr>
        </a:p>
      </xdr:txBody>
    </xdr:sp>
    <xdr:clientData/>
  </xdr:twoCellAnchor>
  <xdr:twoCellAnchor>
    <xdr:from>
      <xdr:col>18</xdr:col>
      <xdr:colOff>247650</xdr:colOff>
      <xdr:row>15</xdr:row>
      <xdr:rowOff>3172</xdr:rowOff>
    </xdr:from>
    <xdr:to>
      <xdr:col>21</xdr:col>
      <xdr:colOff>704849</xdr:colOff>
      <xdr:row>18</xdr:row>
      <xdr:rowOff>142874</xdr:rowOff>
    </xdr:to>
    <xdr:sp macro="" textlink="">
      <xdr:nvSpPr>
        <xdr:cNvPr id="4" name="TextBox 475">
          <a:extLst>
            <a:ext uri="{FF2B5EF4-FFF2-40B4-BE49-F238E27FC236}">
              <a16:creationId xmlns:a16="http://schemas.microsoft.com/office/drawing/2014/main" id="{B068CCD6-3690-4E92-8850-549224355377}"/>
            </a:ext>
            <a:ext uri="{147F2762-F138-4A5C-976F-8EAC2B608ADB}">
              <a16:predDERef xmlns:a16="http://schemas.microsoft.com/office/drawing/2014/main" pred="{4BFB66F2-D142-42E2-8A6C-B3CDD6DAF2A0}"/>
            </a:ext>
          </a:extLst>
        </xdr:cNvPr>
        <xdr:cNvSpPr txBox="1"/>
      </xdr:nvSpPr>
      <xdr:spPr>
        <a:xfrm>
          <a:off x="15459075" y="2927347"/>
          <a:ext cx="5286374" cy="819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Times New Roman" panose="02020603050405020304" pitchFamily="18" charset="0"/>
              <a:ea typeface="+mn-ea"/>
              <a:cs typeface="+mn-cs"/>
            </a:rPr>
            <a:t>In</a:t>
          </a:r>
          <a:r>
            <a:rPr lang="en-US" sz="1200" baseline="0">
              <a:solidFill>
                <a:schemeClr val="dk1"/>
              </a:solidFill>
              <a:effectLst/>
              <a:latin typeface="Times New Roman" panose="02020603050405020304" pitchFamily="18" charset="0"/>
              <a:ea typeface="+mn-ea"/>
              <a:cs typeface="+mn-cs"/>
            </a:rPr>
            <a:t> the box below, please include your assumptions for expected CPEC generation as a result of performance during the Hour of Actual Monthly System Peak, where the average is taken over the entire life of the proposed contract.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B1:L135"/>
  <sheetViews>
    <sheetView showGridLines="0" tabSelected="1" zoomScaleNormal="100" workbookViewId="0">
      <selection activeCell="H14" sqref="H14"/>
    </sheetView>
  </sheetViews>
  <sheetFormatPr defaultColWidth="9.1796875" defaultRowHeight="14" x14ac:dyDescent="0.3"/>
  <cols>
    <col min="1" max="1" width="3.453125" style="13" customWidth="1"/>
    <col min="2" max="10" width="10" style="13" customWidth="1"/>
    <col min="11" max="16384" width="9.1796875" style="13"/>
  </cols>
  <sheetData>
    <row r="1" spans="2:12" ht="14.5" thickBot="1" x14ac:dyDescent="0.35"/>
    <row r="2" spans="2:12" x14ac:dyDescent="0.3">
      <c r="B2" s="8" t="str">
        <f>"Version " &amp; Version</f>
        <v>Version RD2 FINAL</v>
      </c>
      <c r="C2" s="1"/>
      <c r="D2" s="1"/>
      <c r="E2" s="1"/>
      <c r="F2" s="1"/>
      <c r="G2" s="1"/>
      <c r="H2" s="1"/>
      <c r="I2" s="1"/>
      <c r="J2" s="45"/>
    </row>
    <row r="3" spans="2:12" ht="15" x14ac:dyDescent="0.3">
      <c r="B3" s="357" t="s">
        <v>0</v>
      </c>
      <c r="C3" s="358"/>
      <c r="D3" s="358"/>
      <c r="E3" s="358"/>
      <c r="F3" s="358"/>
      <c r="G3" s="358"/>
      <c r="H3" s="358"/>
      <c r="I3" s="358"/>
      <c r="J3" s="359"/>
    </row>
    <row r="4" spans="2:12" ht="15" x14ac:dyDescent="0.3">
      <c r="B4" s="65"/>
      <c r="C4" s="36"/>
      <c r="D4" s="36"/>
      <c r="E4" s="36"/>
      <c r="F4" s="36" t="s">
        <v>1</v>
      </c>
      <c r="G4" s="36"/>
      <c r="H4" s="36"/>
      <c r="I4" s="36"/>
      <c r="J4" s="67"/>
      <c r="L4" s="34"/>
    </row>
    <row r="5" spans="2:12" ht="15" x14ac:dyDescent="0.3">
      <c r="B5" s="357" t="str">
        <f>Title2</f>
        <v/>
      </c>
      <c r="C5" s="358"/>
      <c r="D5" s="358"/>
      <c r="E5" s="358"/>
      <c r="F5" s="358"/>
      <c r="G5" s="358"/>
      <c r="H5" s="358"/>
      <c r="I5" s="358"/>
      <c r="J5" s="359"/>
    </row>
    <row r="6" spans="2:12" ht="15" x14ac:dyDescent="0.3">
      <c r="B6" s="357" t="s">
        <v>2</v>
      </c>
      <c r="C6" s="358"/>
      <c r="D6" s="358"/>
      <c r="E6" s="358"/>
      <c r="F6" s="358"/>
      <c r="G6" s="358"/>
      <c r="H6" s="358"/>
      <c r="I6" s="358"/>
      <c r="J6" s="359"/>
    </row>
    <row r="7" spans="2:12" ht="15" x14ac:dyDescent="0.3">
      <c r="B7" s="65"/>
      <c r="C7" s="36"/>
      <c r="D7" s="36"/>
      <c r="E7" s="36"/>
      <c r="F7" s="36"/>
      <c r="G7" s="36"/>
      <c r="H7" s="36"/>
      <c r="I7" s="36"/>
      <c r="J7" s="67"/>
    </row>
    <row r="8" spans="2:12" ht="15" x14ac:dyDescent="0.3">
      <c r="B8" s="65"/>
      <c r="C8" s="36"/>
      <c r="D8" s="36"/>
      <c r="E8" s="36"/>
      <c r="F8" s="36"/>
      <c r="G8" s="36"/>
      <c r="H8" s="36"/>
      <c r="I8" s="36"/>
      <c r="J8" s="67"/>
    </row>
    <row r="9" spans="2:12" ht="15" x14ac:dyDescent="0.3">
      <c r="B9" s="65"/>
      <c r="C9" s="36"/>
      <c r="D9" s="36"/>
      <c r="E9" s="36"/>
      <c r="F9" s="36"/>
      <c r="G9" s="36"/>
      <c r="H9" s="36"/>
      <c r="I9" s="36"/>
      <c r="J9" s="67"/>
    </row>
    <row r="10" spans="2:12" ht="15" x14ac:dyDescent="0.3">
      <c r="B10" s="65"/>
      <c r="C10" s="36"/>
      <c r="D10" s="36"/>
      <c r="E10" s="36"/>
      <c r="F10" s="36"/>
      <c r="G10" s="36"/>
      <c r="H10" s="36"/>
      <c r="I10" s="36"/>
      <c r="J10" s="67"/>
    </row>
    <row r="11" spans="2:12" ht="15" x14ac:dyDescent="0.3">
      <c r="B11" s="65"/>
      <c r="C11" s="36"/>
      <c r="D11" s="36"/>
      <c r="E11" s="36"/>
      <c r="F11" s="36"/>
      <c r="G11" s="36"/>
      <c r="H11" s="36"/>
      <c r="I11" s="36"/>
      <c r="J11" s="67"/>
    </row>
    <row r="12" spans="2:12" ht="15" x14ac:dyDescent="0.3">
      <c r="B12" s="65"/>
      <c r="C12" s="36"/>
      <c r="D12" s="36"/>
      <c r="E12" s="36"/>
      <c r="F12" s="36"/>
      <c r="G12" s="36"/>
      <c r="H12" s="36"/>
      <c r="I12" s="36"/>
      <c r="J12" s="67"/>
    </row>
    <row r="13" spans="2:12" ht="15" x14ac:dyDescent="0.3">
      <c r="B13" s="65"/>
      <c r="C13" s="36"/>
      <c r="D13" s="36"/>
      <c r="E13" s="36"/>
      <c r="F13" s="36"/>
      <c r="G13" s="36"/>
      <c r="H13" s="36"/>
      <c r="I13" s="36"/>
      <c r="J13" s="67"/>
    </row>
    <row r="14" spans="2:12" ht="15" x14ac:dyDescent="0.3">
      <c r="B14" s="65"/>
      <c r="C14" s="36"/>
      <c r="D14" s="36"/>
      <c r="E14" s="36"/>
      <c r="F14" s="36"/>
      <c r="G14" s="36"/>
      <c r="H14" s="36"/>
      <c r="I14" s="36"/>
      <c r="J14" s="67"/>
    </row>
    <row r="15" spans="2:12" ht="15" x14ac:dyDescent="0.3">
      <c r="B15" s="65"/>
      <c r="C15" s="36"/>
      <c r="D15" s="36"/>
      <c r="E15" s="36"/>
      <c r="F15" s="36"/>
      <c r="G15" s="36"/>
      <c r="H15" s="36"/>
      <c r="I15" s="36"/>
      <c r="J15" s="67"/>
    </row>
    <row r="16" spans="2:12" ht="15" x14ac:dyDescent="0.3">
      <c r="B16" s="65"/>
      <c r="C16" s="36"/>
      <c r="D16" s="36"/>
      <c r="E16" s="36"/>
      <c r="F16" s="36"/>
      <c r="G16" s="36"/>
      <c r="H16" s="36"/>
      <c r="I16" s="36"/>
      <c r="J16" s="67"/>
    </row>
    <row r="17" spans="2:10" ht="15" x14ac:dyDescent="0.3">
      <c r="B17" s="65"/>
      <c r="C17" s="36"/>
      <c r="D17" s="36"/>
      <c r="E17" s="36"/>
      <c r="F17" s="36"/>
      <c r="G17" s="36"/>
      <c r="H17" s="36"/>
      <c r="I17" s="36"/>
      <c r="J17" s="67"/>
    </row>
    <row r="18" spans="2:10" ht="15" x14ac:dyDescent="0.3">
      <c r="B18" s="65"/>
      <c r="C18" s="36"/>
      <c r="D18" s="36"/>
      <c r="E18" s="36"/>
      <c r="F18" s="36"/>
      <c r="G18" s="36"/>
      <c r="H18" s="36"/>
      <c r="I18" s="36"/>
      <c r="J18" s="67"/>
    </row>
    <row r="19" spans="2:10" ht="15" x14ac:dyDescent="0.3">
      <c r="B19" s="65"/>
      <c r="C19" s="36"/>
      <c r="D19" s="36"/>
      <c r="E19" s="36"/>
      <c r="F19" s="36"/>
      <c r="G19" s="36"/>
      <c r="H19" s="36"/>
      <c r="I19" s="36"/>
      <c r="J19" s="67"/>
    </row>
    <row r="20" spans="2:10" ht="15" x14ac:dyDescent="0.3">
      <c r="B20" s="65"/>
      <c r="C20" s="36"/>
      <c r="D20" s="36"/>
      <c r="E20" s="36"/>
      <c r="F20" s="36"/>
      <c r="G20" s="36"/>
      <c r="H20" s="36"/>
      <c r="I20" s="36"/>
      <c r="J20" s="67"/>
    </row>
    <row r="21" spans="2:10" ht="15" x14ac:dyDescent="0.3">
      <c r="B21" s="65"/>
      <c r="C21" s="36"/>
      <c r="D21" s="36"/>
      <c r="E21" s="36"/>
      <c r="F21" s="36"/>
      <c r="G21" s="36"/>
      <c r="H21" s="36"/>
      <c r="I21" s="36"/>
      <c r="J21" s="67"/>
    </row>
    <row r="22" spans="2:10" ht="15" x14ac:dyDescent="0.3">
      <c r="B22" s="65"/>
      <c r="C22" s="36"/>
      <c r="D22" s="36"/>
      <c r="E22" s="36"/>
      <c r="F22" s="36"/>
      <c r="G22" s="36"/>
      <c r="H22" s="36"/>
      <c r="I22" s="36"/>
      <c r="J22" s="67"/>
    </row>
    <row r="23" spans="2:10" ht="15" x14ac:dyDescent="0.3">
      <c r="B23" s="65"/>
      <c r="C23" s="36"/>
      <c r="D23" s="36"/>
      <c r="E23" s="36"/>
      <c r="F23" s="36"/>
      <c r="G23" s="36"/>
      <c r="H23" s="36"/>
      <c r="I23" s="36"/>
      <c r="J23" s="67"/>
    </row>
    <row r="24" spans="2:10" ht="15" x14ac:dyDescent="0.3">
      <c r="B24" s="65"/>
      <c r="C24" s="36"/>
      <c r="D24" s="36"/>
      <c r="E24" s="36"/>
      <c r="F24" s="36"/>
      <c r="G24" s="36"/>
      <c r="H24" s="36"/>
      <c r="I24" s="36"/>
      <c r="J24" s="67"/>
    </row>
    <row r="25" spans="2:10" ht="15" x14ac:dyDescent="0.3">
      <c r="B25" s="65"/>
      <c r="C25" s="36"/>
      <c r="D25" s="36"/>
      <c r="E25" s="36"/>
      <c r="F25" s="36"/>
      <c r="G25" s="36"/>
      <c r="H25" s="36"/>
      <c r="I25" s="36"/>
      <c r="J25" s="67"/>
    </row>
    <row r="26" spans="2:10" ht="15" x14ac:dyDescent="0.3">
      <c r="B26" s="65"/>
      <c r="C26" s="36"/>
      <c r="D26" s="36"/>
      <c r="E26" s="36"/>
      <c r="F26" s="36"/>
      <c r="G26" s="36"/>
      <c r="H26" s="36"/>
      <c r="I26" s="36"/>
      <c r="J26" s="67"/>
    </row>
    <row r="27" spans="2:10" ht="15" x14ac:dyDescent="0.3">
      <c r="B27" s="65"/>
      <c r="C27" s="36"/>
      <c r="D27" s="36"/>
      <c r="E27" s="36"/>
      <c r="F27" s="36"/>
      <c r="G27" s="36"/>
      <c r="H27" s="36"/>
      <c r="I27" s="36"/>
      <c r="J27" s="67"/>
    </row>
    <row r="28" spans="2:10" ht="15" x14ac:dyDescent="0.3">
      <c r="B28" s="65"/>
      <c r="C28" s="36"/>
      <c r="D28" s="36"/>
      <c r="E28" s="36"/>
      <c r="F28" s="36"/>
      <c r="G28" s="36"/>
      <c r="H28" s="36"/>
      <c r="I28" s="36"/>
      <c r="J28" s="67"/>
    </row>
    <row r="29" spans="2:10" ht="15" x14ac:dyDescent="0.3">
      <c r="B29" s="65"/>
      <c r="C29" s="36"/>
      <c r="D29" s="36"/>
      <c r="E29" s="36"/>
      <c r="F29" s="36"/>
      <c r="G29" s="36"/>
      <c r="H29" s="36"/>
      <c r="I29" s="36"/>
      <c r="J29" s="67"/>
    </row>
    <row r="30" spans="2:10" ht="15" x14ac:dyDescent="0.3">
      <c r="B30" s="65"/>
      <c r="C30" s="36"/>
      <c r="D30" s="36"/>
      <c r="E30" s="36"/>
      <c r="F30" s="36"/>
      <c r="G30" s="36"/>
      <c r="H30" s="36"/>
      <c r="I30" s="36"/>
      <c r="J30" s="67"/>
    </row>
    <row r="31" spans="2:10" ht="15" x14ac:dyDescent="0.3">
      <c r="B31" s="65"/>
      <c r="C31" s="36"/>
      <c r="D31" s="36"/>
      <c r="E31" s="36"/>
      <c r="F31" s="36"/>
      <c r="G31" s="36"/>
      <c r="H31" s="36"/>
      <c r="I31" s="36"/>
      <c r="J31" s="67"/>
    </row>
    <row r="32" spans="2:10" ht="15" x14ac:dyDescent="0.3">
      <c r="B32" s="65"/>
      <c r="C32" s="36"/>
      <c r="D32" s="36"/>
      <c r="E32" s="36"/>
      <c r="F32" s="36"/>
      <c r="G32" s="36"/>
      <c r="H32" s="36"/>
      <c r="I32" s="36"/>
      <c r="J32" s="67"/>
    </row>
    <row r="33" spans="2:10" ht="15" x14ac:dyDescent="0.3">
      <c r="B33" s="65"/>
      <c r="C33" s="36"/>
      <c r="D33" s="36"/>
      <c r="E33" s="36"/>
      <c r="F33" s="36"/>
      <c r="G33" s="36"/>
      <c r="H33" s="36"/>
      <c r="I33" s="36"/>
      <c r="J33" s="67"/>
    </row>
    <row r="34" spans="2:10" ht="15" x14ac:dyDescent="0.3">
      <c r="B34" s="65"/>
      <c r="C34" s="36"/>
      <c r="D34" s="36"/>
      <c r="E34" s="36"/>
      <c r="F34" s="36"/>
      <c r="G34" s="36"/>
      <c r="H34" s="36"/>
      <c r="I34" s="36"/>
      <c r="J34" s="67"/>
    </row>
    <row r="35" spans="2:10" ht="15" x14ac:dyDescent="0.3">
      <c r="B35" s="65"/>
      <c r="C35" s="36"/>
      <c r="D35" s="36"/>
      <c r="E35" s="36"/>
      <c r="F35" s="36"/>
      <c r="G35" s="36"/>
      <c r="H35" s="36"/>
      <c r="I35" s="36"/>
      <c r="J35" s="67"/>
    </row>
    <row r="36" spans="2:10" ht="15" x14ac:dyDescent="0.3">
      <c r="B36" s="65"/>
      <c r="C36" s="36"/>
      <c r="D36" s="36"/>
      <c r="E36" s="36"/>
      <c r="F36" s="36"/>
      <c r="G36" s="36"/>
      <c r="H36" s="36"/>
      <c r="I36" s="36"/>
      <c r="J36" s="67"/>
    </row>
    <row r="37" spans="2:10" x14ac:dyDescent="0.3">
      <c r="B37" s="15"/>
      <c r="C37" s="7"/>
      <c r="D37" s="7"/>
      <c r="E37" s="7"/>
      <c r="F37" s="7"/>
      <c r="G37" s="7"/>
      <c r="H37" s="7"/>
      <c r="I37" s="7"/>
      <c r="J37" s="16"/>
    </row>
    <row r="38" spans="2:10" x14ac:dyDescent="0.3">
      <c r="B38" s="15"/>
      <c r="C38" s="7"/>
      <c r="D38" s="7"/>
      <c r="E38" s="7"/>
      <c r="F38" s="7"/>
      <c r="G38" s="7"/>
      <c r="H38" s="7"/>
      <c r="I38" s="7"/>
      <c r="J38" s="16"/>
    </row>
    <row r="39" spans="2:10" ht="14.5" thickBot="1" x14ac:dyDescent="0.35">
      <c r="B39" s="2"/>
      <c r="C39" s="3"/>
      <c r="D39" s="3"/>
      <c r="E39" s="3"/>
      <c r="F39" s="3"/>
      <c r="G39" s="3"/>
      <c r="H39" s="3"/>
      <c r="I39" s="3"/>
      <c r="J39" s="4"/>
    </row>
    <row r="40" spans="2:10" x14ac:dyDescent="0.3">
      <c r="B40" s="8" t="str">
        <f>"Version " &amp; Version</f>
        <v>Version RD2 FINAL</v>
      </c>
      <c r="C40" s="1"/>
      <c r="D40" s="1"/>
      <c r="E40" s="1"/>
      <c r="F40" s="1"/>
      <c r="G40" s="1"/>
      <c r="H40" s="1"/>
      <c r="I40" s="1"/>
      <c r="J40" s="10"/>
    </row>
    <row r="41" spans="2:10" ht="15" x14ac:dyDescent="0.3">
      <c r="B41" s="357" t="s">
        <v>3</v>
      </c>
      <c r="C41" s="358"/>
      <c r="D41" s="358"/>
      <c r="E41" s="358"/>
      <c r="F41" s="358"/>
      <c r="G41" s="358"/>
      <c r="H41" s="358"/>
      <c r="I41" s="358"/>
      <c r="J41" s="359"/>
    </row>
    <row r="42" spans="2:10" ht="15" x14ac:dyDescent="0.3">
      <c r="B42" s="65"/>
      <c r="C42" s="36"/>
      <c r="D42" s="36"/>
      <c r="E42" s="36"/>
      <c r="F42" s="36" t="s">
        <v>1</v>
      </c>
      <c r="G42" s="36"/>
      <c r="H42" s="36"/>
      <c r="I42" s="36"/>
      <c r="J42" s="67"/>
    </row>
    <row r="43" spans="2:10" x14ac:dyDescent="0.3">
      <c r="B43" s="15"/>
      <c r="C43" s="7"/>
      <c r="D43" s="7"/>
      <c r="E43" s="7"/>
      <c r="F43" s="7"/>
      <c r="G43" s="7"/>
      <c r="H43" s="7"/>
      <c r="I43" s="7"/>
      <c r="J43" s="16"/>
    </row>
    <row r="44" spans="2:10" x14ac:dyDescent="0.3">
      <c r="B44" s="15"/>
      <c r="C44" s="7"/>
      <c r="D44" s="7"/>
      <c r="E44" s="7"/>
      <c r="F44" s="7"/>
      <c r="G44" s="7"/>
      <c r="H44" s="7"/>
      <c r="I44" s="7"/>
      <c r="J44" s="16"/>
    </row>
    <row r="45" spans="2:10" x14ac:dyDescent="0.3">
      <c r="B45" s="15"/>
      <c r="C45" s="7"/>
      <c r="D45" s="7"/>
      <c r="E45" s="7"/>
      <c r="F45" s="7"/>
      <c r="G45" s="7"/>
      <c r="H45" s="7"/>
      <c r="I45" s="7"/>
      <c r="J45" s="16"/>
    </row>
    <row r="46" spans="2:10" x14ac:dyDescent="0.3">
      <c r="B46" s="15"/>
      <c r="C46" s="7"/>
      <c r="D46" s="7"/>
      <c r="E46" s="7"/>
      <c r="F46" s="7"/>
      <c r="G46" s="7"/>
      <c r="H46" s="7"/>
      <c r="I46" s="7"/>
      <c r="J46" s="16"/>
    </row>
    <row r="47" spans="2:10" x14ac:dyDescent="0.3">
      <c r="B47" s="15"/>
      <c r="C47" s="7"/>
      <c r="D47" s="7"/>
      <c r="E47" s="7"/>
      <c r="F47" s="7"/>
      <c r="G47" s="7"/>
      <c r="H47" s="7"/>
      <c r="I47" s="7"/>
      <c r="J47" s="16"/>
    </row>
    <row r="48" spans="2:10" x14ac:dyDescent="0.3">
      <c r="B48" s="15"/>
      <c r="C48" s="7"/>
      <c r="D48" s="7"/>
      <c r="E48" s="7"/>
      <c r="F48" s="7"/>
      <c r="G48" s="7"/>
      <c r="H48" s="7"/>
      <c r="I48" s="7"/>
      <c r="J48" s="16"/>
    </row>
    <row r="49" spans="2:10" x14ac:dyDescent="0.3">
      <c r="B49" s="15"/>
      <c r="C49" s="7"/>
      <c r="D49" s="7"/>
      <c r="E49" s="7"/>
      <c r="F49" s="7"/>
      <c r="G49" s="7"/>
      <c r="H49" s="7"/>
      <c r="I49" s="7"/>
      <c r="J49" s="16"/>
    </row>
    <row r="50" spans="2:10" x14ac:dyDescent="0.3">
      <c r="B50" s="15"/>
      <c r="C50" s="7"/>
      <c r="D50" s="7"/>
      <c r="E50" s="7"/>
      <c r="F50" s="7"/>
      <c r="G50" s="7"/>
      <c r="H50" s="7"/>
      <c r="I50" s="7"/>
      <c r="J50" s="16"/>
    </row>
    <row r="51" spans="2:10" x14ac:dyDescent="0.3">
      <c r="B51" s="15"/>
      <c r="C51" s="7"/>
      <c r="D51" s="7"/>
      <c r="E51" s="7"/>
      <c r="F51" s="7"/>
      <c r="G51" s="7"/>
      <c r="H51" s="7"/>
      <c r="I51" s="7"/>
      <c r="J51" s="16"/>
    </row>
    <row r="52" spans="2:10" x14ac:dyDescent="0.3">
      <c r="B52" s="15"/>
      <c r="C52" s="7"/>
      <c r="D52" s="7"/>
      <c r="E52" s="7"/>
      <c r="F52" s="7"/>
      <c r="G52" s="7"/>
      <c r="H52" s="7"/>
      <c r="I52" s="7"/>
      <c r="J52" s="16"/>
    </row>
    <row r="53" spans="2:10" x14ac:dyDescent="0.3">
      <c r="B53" s="15"/>
      <c r="C53" s="7"/>
      <c r="D53" s="7"/>
      <c r="E53" s="7"/>
      <c r="F53" s="7"/>
      <c r="G53" s="7"/>
      <c r="H53" s="7"/>
      <c r="I53" s="7"/>
      <c r="J53" s="16"/>
    </row>
    <row r="54" spans="2:10" x14ac:dyDescent="0.3">
      <c r="B54" s="15"/>
      <c r="C54" s="7"/>
      <c r="D54" s="7"/>
      <c r="E54" s="7"/>
      <c r="F54" s="7"/>
      <c r="G54" s="7"/>
      <c r="H54" s="7"/>
      <c r="I54" s="7"/>
      <c r="J54" s="16"/>
    </row>
    <row r="55" spans="2:10" x14ac:dyDescent="0.3">
      <c r="B55" s="15"/>
      <c r="C55" s="7"/>
      <c r="D55" s="7"/>
      <c r="E55" s="7"/>
      <c r="F55" s="7"/>
      <c r="G55" s="7"/>
      <c r="H55" s="7"/>
      <c r="I55" s="7"/>
      <c r="J55" s="16"/>
    </row>
    <row r="56" spans="2:10" x14ac:dyDescent="0.3">
      <c r="B56" s="15"/>
      <c r="C56" s="7"/>
      <c r="D56" s="7"/>
      <c r="E56" s="7"/>
      <c r="F56" s="7"/>
      <c r="G56" s="7"/>
      <c r="H56" s="7"/>
      <c r="I56" s="7"/>
      <c r="J56" s="16"/>
    </row>
    <row r="57" spans="2:10" x14ac:dyDescent="0.3">
      <c r="B57" s="15"/>
      <c r="C57" s="7"/>
      <c r="D57" s="7"/>
      <c r="E57" s="7"/>
      <c r="F57" s="7"/>
      <c r="G57" s="7"/>
      <c r="H57" s="7"/>
      <c r="I57" s="7"/>
      <c r="J57" s="16"/>
    </row>
    <row r="58" spans="2:10" x14ac:dyDescent="0.3">
      <c r="B58" s="15"/>
      <c r="C58" s="7"/>
      <c r="D58" s="7"/>
      <c r="E58" s="7"/>
      <c r="F58" s="7"/>
      <c r="G58" s="7"/>
      <c r="H58" s="7"/>
      <c r="I58" s="7"/>
      <c r="J58" s="16"/>
    </row>
    <row r="59" spans="2:10" x14ac:dyDescent="0.3">
      <c r="B59" s="15"/>
      <c r="C59" s="7"/>
      <c r="D59" s="7"/>
      <c r="E59" s="7"/>
      <c r="F59" s="7"/>
      <c r="G59" s="7"/>
      <c r="H59" s="7"/>
      <c r="I59" s="7"/>
      <c r="J59" s="16"/>
    </row>
    <row r="60" spans="2:10" x14ac:dyDescent="0.3">
      <c r="B60" s="15"/>
      <c r="C60" s="7"/>
      <c r="D60" s="7"/>
      <c r="E60" s="7"/>
      <c r="F60" s="7"/>
      <c r="G60" s="7"/>
      <c r="H60" s="7"/>
      <c r="I60" s="7"/>
      <c r="J60" s="16"/>
    </row>
    <row r="61" spans="2:10" x14ac:dyDescent="0.3">
      <c r="B61" s="15"/>
      <c r="C61" s="7"/>
      <c r="D61" s="7"/>
      <c r="E61" s="7"/>
      <c r="F61" s="7"/>
      <c r="G61" s="7"/>
      <c r="H61" s="7"/>
      <c r="I61" s="7"/>
      <c r="J61" s="16"/>
    </row>
    <row r="62" spans="2:10" x14ac:dyDescent="0.3">
      <c r="B62" s="15"/>
      <c r="C62" s="7"/>
      <c r="D62" s="7"/>
      <c r="E62" s="7"/>
      <c r="F62" s="7"/>
      <c r="G62" s="7"/>
      <c r="H62" s="7"/>
      <c r="I62" s="7"/>
      <c r="J62" s="16"/>
    </row>
    <row r="63" spans="2:10" x14ac:dyDescent="0.3">
      <c r="B63" s="15"/>
      <c r="C63" s="7"/>
      <c r="D63" s="7"/>
      <c r="E63" s="7"/>
      <c r="F63" s="7"/>
      <c r="G63" s="7"/>
      <c r="H63" s="7"/>
      <c r="I63" s="7"/>
      <c r="J63" s="16"/>
    </row>
    <row r="64" spans="2:10" x14ac:dyDescent="0.3">
      <c r="B64" s="15"/>
      <c r="C64" s="7"/>
      <c r="D64" s="7"/>
      <c r="E64" s="7"/>
      <c r="F64" s="7"/>
      <c r="G64" s="7"/>
      <c r="H64" s="7"/>
      <c r="I64" s="7"/>
      <c r="J64" s="16"/>
    </row>
    <row r="65" spans="2:10" x14ac:dyDescent="0.3">
      <c r="B65" s="15"/>
      <c r="C65" s="7"/>
      <c r="D65" s="7"/>
      <c r="E65" s="7"/>
      <c r="F65" s="7"/>
      <c r="G65" s="7"/>
      <c r="H65" s="7"/>
      <c r="I65" s="7"/>
      <c r="J65" s="16"/>
    </row>
    <row r="66" spans="2:10" x14ac:dyDescent="0.3">
      <c r="B66" s="15"/>
      <c r="C66" s="7"/>
      <c r="D66" s="7"/>
      <c r="E66" s="7"/>
      <c r="F66" s="7"/>
      <c r="G66" s="7"/>
      <c r="H66" s="7"/>
      <c r="I66" s="7"/>
      <c r="J66" s="16"/>
    </row>
    <row r="67" spans="2:10" x14ac:dyDescent="0.3">
      <c r="B67" s="15"/>
      <c r="C67" s="7"/>
      <c r="D67" s="7"/>
      <c r="E67" s="7"/>
      <c r="F67" s="7"/>
      <c r="G67" s="7"/>
      <c r="H67" s="7"/>
      <c r="I67" s="7"/>
      <c r="J67" s="16"/>
    </row>
    <row r="68" spans="2:10" x14ac:dyDescent="0.3">
      <c r="B68" s="15"/>
      <c r="C68" s="7"/>
      <c r="D68" s="7"/>
      <c r="E68" s="7"/>
      <c r="F68" s="7"/>
      <c r="G68" s="7"/>
      <c r="H68" s="7"/>
      <c r="I68" s="7"/>
      <c r="J68" s="16"/>
    </row>
    <row r="69" spans="2:10" x14ac:dyDescent="0.3">
      <c r="B69" s="15"/>
      <c r="C69" s="7"/>
      <c r="D69" s="7"/>
      <c r="E69" s="7"/>
      <c r="F69" s="7"/>
      <c r="G69" s="7"/>
      <c r="H69" s="7"/>
      <c r="I69" s="7"/>
      <c r="J69" s="16"/>
    </row>
    <row r="70" spans="2:10" x14ac:dyDescent="0.3">
      <c r="B70" s="15"/>
      <c r="C70" s="7"/>
      <c r="D70" s="7"/>
      <c r="E70" s="7"/>
      <c r="F70" s="7"/>
      <c r="G70" s="7"/>
      <c r="H70" s="7"/>
      <c r="I70" s="7"/>
      <c r="J70" s="16"/>
    </row>
    <row r="71" spans="2:10" x14ac:dyDescent="0.3">
      <c r="B71" s="15"/>
      <c r="C71" s="7"/>
      <c r="D71" s="7"/>
      <c r="E71" s="7"/>
      <c r="F71" s="7"/>
      <c r="G71" s="7"/>
      <c r="H71" s="7"/>
      <c r="I71" s="7"/>
      <c r="J71" s="16"/>
    </row>
    <row r="72" spans="2:10" x14ac:dyDescent="0.3">
      <c r="B72" s="15"/>
      <c r="C72" s="7"/>
      <c r="D72" s="7"/>
      <c r="E72" s="7"/>
      <c r="F72" s="7"/>
      <c r="G72" s="7"/>
      <c r="H72" s="7"/>
      <c r="I72" s="7"/>
      <c r="J72" s="16"/>
    </row>
    <row r="73" spans="2:10" x14ac:dyDescent="0.3">
      <c r="B73" s="15"/>
      <c r="C73" s="7"/>
      <c r="D73" s="7"/>
      <c r="E73" s="7"/>
      <c r="F73" s="7"/>
      <c r="G73" s="7"/>
      <c r="H73" s="7"/>
      <c r="I73" s="7"/>
      <c r="J73" s="16"/>
    </row>
    <row r="74" spans="2:10" x14ac:dyDescent="0.3">
      <c r="B74" s="15"/>
      <c r="C74" s="7"/>
      <c r="D74" s="7"/>
      <c r="E74" s="7"/>
      <c r="F74" s="7"/>
      <c r="G74" s="7"/>
      <c r="H74" s="7"/>
      <c r="I74" s="7"/>
      <c r="J74" s="16"/>
    </row>
    <row r="75" spans="2:10" x14ac:dyDescent="0.3">
      <c r="B75" s="15"/>
      <c r="C75" s="7"/>
      <c r="D75" s="7"/>
      <c r="E75" s="7"/>
      <c r="F75" s="7"/>
      <c r="G75" s="7"/>
      <c r="H75" s="7"/>
      <c r="I75" s="7"/>
      <c r="J75" s="16"/>
    </row>
    <row r="76" spans="2:10" x14ac:dyDescent="0.3">
      <c r="B76" s="15"/>
      <c r="C76" s="7"/>
      <c r="D76" s="7"/>
      <c r="E76" s="7"/>
      <c r="F76" s="7"/>
      <c r="G76" s="7"/>
      <c r="H76" s="7"/>
      <c r="I76" s="7"/>
      <c r="J76" s="16"/>
    </row>
    <row r="77" spans="2:10" x14ac:dyDescent="0.3">
      <c r="B77" s="15"/>
      <c r="C77" s="7"/>
      <c r="D77" s="7"/>
      <c r="E77" s="7"/>
      <c r="F77" s="7"/>
      <c r="G77" s="7"/>
      <c r="H77" s="7"/>
      <c r="I77" s="7"/>
      <c r="J77" s="16"/>
    </row>
    <row r="78" spans="2:10" x14ac:dyDescent="0.3">
      <c r="B78" s="15"/>
      <c r="C78" s="7"/>
      <c r="D78" s="7"/>
      <c r="E78" s="7"/>
      <c r="F78" s="7"/>
      <c r="G78" s="7"/>
      <c r="H78" s="7"/>
      <c r="I78" s="7"/>
      <c r="J78" s="16"/>
    </row>
    <row r="79" spans="2:10" x14ac:dyDescent="0.3">
      <c r="B79" s="15"/>
      <c r="C79" s="7"/>
      <c r="D79" s="7"/>
      <c r="E79" s="7"/>
      <c r="F79" s="7"/>
      <c r="G79" s="7"/>
      <c r="H79" s="7"/>
      <c r="I79" s="7"/>
      <c r="J79" s="16"/>
    </row>
    <row r="80" spans="2:10" x14ac:dyDescent="0.3">
      <c r="B80" s="15"/>
      <c r="C80" s="7"/>
      <c r="D80" s="7"/>
      <c r="E80" s="7"/>
      <c r="F80" s="7"/>
      <c r="G80" s="7"/>
      <c r="H80" s="7"/>
      <c r="I80" s="7"/>
      <c r="J80" s="16"/>
    </row>
    <row r="81" spans="2:10" x14ac:dyDescent="0.3">
      <c r="B81" s="15"/>
      <c r="C81" s="7"/>
      <c r="D81" s="7"/>
      <c r="E81" s="7"/>
      <c r="F81" s="7"/>
      <c r="G81" s="7"/>
      <c r="H81" s="7"/>
      <c r="I81" s="7"/>
      <c r="J81" s="16"/>
    </row>
    <row r="82" spans="2:10" x14ac:dyDescent="0.3">
      <c r="B82" s="15"/>
      <c r="C82" s="7"/>
      <c r="D82" s="7"/>
      <c r="E82" s="7"/>
      <c r="F82" s="7"/>
      <c r="G82" s="7"/>
      <c r="H82" s="7"/>
      <c r="I82" s="7"/>
      <c r="J82" s="16"/>
    </row>
    <row r="83" spans="2:10" x14ac:dyDescent="0.3">
      <c r="B83" s="15"/>
      <c r="C83" s="7"/>
      <c r="D83" s="7"/>
      <c r="E83" s="7"/>
      <c r="F83" s="7"/>
      <c r="G83" s="7"/>
      <c r="H83" s="7"/>
      <c r="I83" s="7"/>
      <c r="J83" s="16"/>
    </row>
    <row r="84" spans="2:10" x14ac:dyDescent="0.3">
      <c r="B84" s="15"/>
      <c r="C84" s="7"/>
      <c r="D84" s="7"/>
      <c r="E84" s="7"/>
      <c r="F84" s="7"/>
      <c r="G84" s="7"/>
      <c r="H84" s="7"/>
      <c r="I84" s="7"/>
      <c r="J84" s="16"/>
    </row>
    <row r="85" spans="2:10" x14ac:dyDescent="0.3">
      <c r="B85" s="15"/>
      <c r="C85" s="7"/>
      <c r="D85" s="7"/>
      <c r="E85" s="7"/>
      <c r="F85" s="7"/>
      <c r="G85" s="7"/>
      <c r="H85" s="7"/>
      <c r="I85" s="7"/>
      <c r="J85" s="16"/>
    </row>
    <row r="86" spans="2:10" x14ac:dyDescent="0.3">
      <c r="B86" s="15"/>
      <c r="C86" s="7"/>
      <c r="D86" s="7"/>
      <c r="E86" s="7"/>
      <c r="F86" s="7"/>
      <c r="G86" s="7"/>
      <c r="H86" s="7"/>
      <c r="I86" s="7"/>
      <c r="J86" s="16"/>
    </row>
    <row r="87" spans="2:10" x14ac:dyDescent="0.3">
      <c r="B87" s="15"/>
      <c r="C87" s="7"/>
      <c r="D87" s="7"/>
      <c r="E87" s="7"/>
      <c r="F87" s="7"/>
      <c r="G87" s="7"/>
      <c r="H87" s="7"/>
      <c r="I87" s="7"/>
      <c r="J87" s="16"/>
    </row>
    <row r="88" spans="2:10" x14ac:dyDescent="0.3">
      <c r="B88" s="15"/>
      <c r="C88" s="7"/>
      <c r="D88" s="7"/>
      <c r="E88" s="7"/>
      <c r="F88" s="7"/>
      <c r="G88" s="7"/>
      <c r="H88" s="7"/>
      <c r="I88" s="7"/>
      <c r="J88" s="16"/>
    </row>
    <row r="89" spans="2:10" x14ac:dyDescent="0.3">
      <c r="B89" s="15"/>
      <c r="C89" s="7"/>
      <c r="D89" s="7"/>
      <c r="E89" s="7"/>
      <c r="F89" s="7"/>
      <c r="G89" s="7"/>
      <c r="H89" s="7"/>
      <c r="I89" s="7"/>
      <c r="J89" s="16"/>
    </row>
    <row r="90" spans="2:10" x14ac:dyDescent="0.3">
      <c r="B90" s="15"/>
      <c r="C90" s="7"/>
      <c r="D90" s="7"/>
      <c r="E90" s="7"/>
      <c r="F90" s="7"/>
      <c r="G90" s="7"/>
      <c r="H90" s="7"/>
      <c r="I90" s="7"/>
      <c r="J90" s="16"/>
    </row>
    <row r="91" spans="2:10" x14ac:dyDescent="0.3">
      <c r="B91" s="15"/>
      <c r="C91" s="7"/>
      <c r="D91" s="7"/>
      <c r="E91" s="7"/>
      <c r="F91" s="7"/>
      <c r="G91" s="7"/>
      <c r="H91" s="7"/>
      <c r="I91" s="7"/>
      <c r="J91" s="16"/>
    </row>
    <row r="92" spans="2:10" ht="14.5" thickBot="1" x14ac:dyDescent="0.35">
      <c r="B92" s="2"/>
      <c r="C92" s="3"/>
      <c r="D92" s="3"/>
      <c r="E92" s="3"/>
      <c r="F92" s="3"/>
      <c r="G92" s="3"/>
      <c r="H92" s="3"/>
      <c r="I92" s="3"/>
      <c r="J92" s="4"/>
    </row>
    <row r="93" spans="2:10" x14ac:dyDescent="0.3">
      <c r="B93" s="8" t="str">
        <f>"Version " &amp; Version</f>
        <v>Version RD2 FINAL</v>
      </c>
      <c r="C93" s="1"/>
      <c r="D93" s="1"/>
      <c r="E93" s="1"/>
      <c r="F93" s="1"/>
      <c r="G93" s="1"/>
      <c r="H93" s="1"/>
      <c r="I93" s="1"/>
      <c r="J93" s="10"/>
    </row>
    <row r="94" spans="2:10" ht="15" x14ac:dyDescent="0.3">
      <c r="B94" s="357" t="s">
        <v>3</v>
      </c>
      <c r="C94" s="358"/>
      <c r="D94" s="358"/>
      <c r="E94" s="358"/>
      <c r="F94" s="358"/>
      <c r="G94" s="358"/>
      <c r="H94" s="358"/>
      <c r="I94" s="358"/>
      <c r="J94" s="359"/>
    </row>
    <row r="95" spans="2:10" ht="15" x14ac:dyDescent="0.3">
      <c r="B95" s="65"/>
      <c r="C95" s="36"/>
      <c r="D95" s="36"/>
      <c r="E95" s="36"/>
      <c r="F95" s="36" t="s">
        <v>1</v>
      </c>
      <c r="G95" s="36"/>
      <c r="H95" s="36"/>
      <c r="I95" s="36"/>
      <c r="J95" s="67"/>
    </row>
    <row r="96" spans="2:10" x14ac:dyDescent="0.3">
      <c r="B96" s="15"/>
      <c r="C96" s="7"/>
      <c r="D96" s="7"/>
      <c r="E96" s="7"/>
      <c r="F96" s="7"/>
      <c r="G96" s="7"/>
      <c r="H96" s="7"/>
      <c r="I96" s="7"/>
      <c r="J96" s="16"/>
    </row>
    <row r="97" spans="2:10" x14ac:dyDescent="0.3">
      <c r="B97" s="15"/>
      <c r="C97" s="7"/>
      <c r="D97" s="7"/>
      <c r="E97" s="7"/>
      <c r="F97" s="7"/>
      <c r="G97" s="7"/>
      <c r="H97" s="7"/>
      <c r="I97" s="7"/>
      <c r="J97" s="16"/>
    </row>
    <row r="98" spans="2:10" x14ac:dyDescent="0.3">
      <c r="B98" s="15"/>
      <c r="C98" s="7"/>
      <c r="D98" s="7"/>
      <c r="E98" s="7"/>
      <c r="F98" s="7"/>
      <c r="G98" s="7"/>
      <c r="H98" s="7"/>
      <c r="I98" s="7"/>
      <c r="J98" s="16"/>
    </row>
    <row r="99" spans="2:10" x14ac:dyDescent="0.3">
      <c r="B99" s="15"/>
      <c r="C99" s="7"/>
      <c r="D99" s="7"/>
      <c r="E99" s="7"/>
      <c r="F99" s="7"/>
      <c r="G99" s="7"/>
      <c r="H99" s="7"/>
      <c r="I99" s="7"/>
      <c r="J99" s="16"/>
    </row>
    <row r="100" spans="2:10" x14ac:dyDescent="0.3">
      <c r="B100" s="15"/>
      <c r="C100" s="7"/>
      <c r="D100" s="7"/>
      <c r="E100" s="7"/>
      <c r="F100" s="7"/>
      <c r="G100" s="7"/>
      <c r="H100" s="7"/>
      <c r="I100" s="7"/>
      <c r="J100" s="16"/>
    </row>
    <row r="101" spans="2:10" x14ac:dyDescent="0.3">
      <c r="B101" s="15"/>
      <c r="C101" s="7"/>
      <c r="D101" s="7"/>
      <c r="E101" s="7"/>
      <c r="F101" s="7"/>
      <c r="G101" s="7"/>
      <c r="H101" s="7"/>
      <c r="I101" s="7"/>
      <c r="J101" s="16"/>
    </row>
    <row r="102" spans="2:10" x14ac:dyDescent="0.3">
      <c r="B102" s="15"/>
      <c r="C102" s="7"/>
      <c r="D102" s="7"/>
      <c r="E102" s="7"/>
      <c r="F102" s="7"/>
      <c r="G102" s="7"/>
      <c r="H102" s="7"/>
      <c r="I102" s="7"/>
      <c r="J102" s="16"/>
    </row>
    <row r="103" spans="2:10" x14ac:dyDescent="0.3">
      <c r="B103" s="15"/>
      <c r="C103" s="7"/>
      <c r="D103" s="7"/>
      <c r="E103" s="7"/>
      <c r="F103" s="7"/>
      <c r="G103" s="7"/>
      <c r="H103" s="7"/>
      <c r="I103" s="7"/>
      <c r="J103" s="16"/>
    </row>
    <row r="104" spans="2:10" x14ac:dyDescent="0.3">
      <c r="B104" s="15"/>
      <c r="C104" s="7"/>
      <c r="D104" s="7"/>
      <c r="E104" s="7"/>
      <c r="F104" s="7"/>
      <c r="G104" s="7"/>
      <c r="H104" s="7"/>
      <c r="I104" s="7"/>
      <c r="J104" s="16"/>
    </row>
    <row r="105" spans="2:10" x14ac:dyDescent="0.3">
      <c r="B105" s="15"/>
      <c r="C105" s="7"/>
      <c r="D105" s="7"/>
      <c r="E105" s="7"/>
      <c r="F105" s="7"/>
      <c r="G105" s="7"/>
      <c r="H105" s="7"/>
      <c r="I105" s="7"/>
      <c r="J105" s="16"/>
    </row>
    <row r="106" spans="2:10" x14ac:dyDescent="0.3">
      <c r="B106" s="15"/>
      <c r="C106" s="7"/>
      <c r="D106" s="7"/>
      <c r="E106" s="7"/>
      <c r="F106" s="7"/>
      <c r="G106" s="7"/>
      <c r="H106" s="7"/>
      <c r="I106" s="7"/>
      <c r="J106" s="16"/>
    </row>
    <row r="107" spans="2:10" x14ac:dyDescent="0.3">
      <c r="B107" s="15"/>
      <c r="C107" s="7"/>
      <c r="D107" s="7"/>
      <c r="E107" s="7"/>
      <c r="F107" s="7"/>
      <c r="G107" s="7"/>
      <c r="H107" s="7"/>
      <c r="I107" s="7"/>
      <c r="J107" s="16"/>
    </row>
    <row r="108" spans="2:10" x14ac:dyDescent="0.3">
      <c r="B108" s="15"/>
      <c r="C108" s="7"/>
      <c r="D108" s="7"/>
      <c r="E108" s="7"/>
      <c r="F108" s="7"/>
      <c r="G108" s="7"/>
      <c r="H108" s="7"/>
      <c r="I108" s="7"/>
      <c r="J108" s="16"/>
    </row>
    <row r="109" spans="2:10" x14ac:dyDescent="0.3">
      <c r="B109" s="15"/>
      <c r="C109" s="7"/>
      <c r="D109" s="7"/>
      <c r="E109" s="7"/>
      <c r="F109" s="7"/>
      <c r="G109" s="7"/>
      <c r="H109" s="7"/>
      <c r="I109" s="7"/>
      <c r="J109" s="16"/>
    </row>
    <row r="110" spans="2:10" x14ac:dyDescent="0.3">
      <c r="B110" s="15"/>
      <c r="C110" s="7"/>
      <c r="D110" s="7"/>
      <c r="E110" s="7"/>
      <c r="F110" s="7"/>
      <c r="G110" s="7"/>
      <c r="H110" s="7"/>
      <c r="I110" s="7"/>
      <c r="J110" s="16"/>
    </row>
    <row r="111" spans="2:10" x14ac:dyDescent="0.3">
      <c r="B111" s="15"/>
      <c r="C111" s="7"/>
      <c r="D111" s="7"/>
      <c r="E111" s="7"/>
      <c r="F111" s="7"/>
      <c r="G111" s="7"/>
      <c r="H111" s="7"/>
      <c r="I111" s="7"/>
      <c r="J111" s="16"/>
    </row>
    <row r="112" spans="2:10" x14ac:dyDescent="0.3">
      <c r="B112" s="15"/>
      <c r="C112" s="7"/>
      <c r="D112" s="7"/>
      <c r="E112" s="7"/>
      <c r="F112" s="7"/>
      <c r="G112" s="7"/>
      <c r="H112" s="7"/>
      <c r="I112" s="7"/>
      <c r="J112" s="16"/>
    </row>
    <row r="113" spans="2:10" x14ac:dyDescent="0.3">
      <c r="B113" s="15"/>
      <c r="C113" s="7"/>
      <c r="D113" s="7"/>
      <c r="E113" s="7"/>
      <c r="F113" s="7"/>
      <c r="G113" s="7"/>
      <c r="H113" s="7"/>
      <c r="I113" s="7"/>
      <c r="J113" s="16"/>
    </row>
    <row r="114" spans="2:10" x14ac:dyDescent="0.3">
      <c r="B114" s="15"/>
      <c r="C114" s="7"/>
      <c r="D114" s="7"/>
      <c r="E114" s="7"/>
      <c r="F114" s="7"/>
      <c r="G114" s="7"/>
      <c r="H114" s="7"/>
      <c r="I114" s="7"/>
      <c r="J114" s="16"/>
    </row>
    <row r="115" spans="2:10" x14ac:dyDescent="0.3">
      <c r="B115" s="15"/>
      <c r="C115" s="7"/>
      <c r="D115" s="7"/>
      <c r="E115" s="7"/>
      <c r="F115" s="7"/>
      <c r="G115" s="7"/>
      <c r="H115" s="7"/>
      <c r="I115" s="7"/>
      <c r="J115" s="16"/>
    </row>
    <row r="116" spans="2:10" x14ac:dyDescent="0.3">
      <c r="B116" s="15"/>
      <c r="C116" s="7"/>
      <c r="D116" s="7"/>
      <c r="E116" s="7"/>
      <c r="F116" s="7"/>
      <c r="G116" s="7"/>
      <c r="H116" s="7"/>
      <c r="I116" s="7"/>
      <c r="J116" s="16"/>
    </row>
    <row r="117" spans="2:10" x14ac:dyDescent="0.3">
      <c r="B117" s="15"/>
      <c r="C117" s="7"/>
      <c r="D117" s="7"/>
      <c r="E117" s="7"/>
      <c r="F117" s="7"/>
      <c r="G117" s="7"/>
      <c r="H117" s="7"/>
      <c r="I117" s="7"/>
      <c r="J117" s="16"/>
    </row>
    <row r="118" spans="2:10" x14ac:dyDescent="0.3">
      <c r="B118" s="15"/>
      <c r="C118" s="7"/>
      <c r="D118" s="7"/>
      <c r="E118" s="7"/>
      <c r="F118" s="7"/>
      <c r="G118" s="7"/>
      <c r="H118" s="7"/>
      <c r="I118" s="7"/>
      <c r="J118" s="16"/>
    </row>
    <row r="119" spans="2:10" x14ac:dyDescent="0.3">
      <c r="B119" s="15"/>
      <c r="C119" s="7"/>
      <c r="D119" s="7"/>
      <c r="E119" s="7"/>
      <c r="F119" s="7"/>
      <c r="G119" s="7"/>
      <c r="H119" s="7"/>
      <c r="I119" s="7"/>
      <c r="J119" s="16"/>
    </row>
    <row r="120" spans="2:10" x14ac:dyDescent="0.3">
      <c r="B120" s="15"/>
      <c r="C120" s="7"/>
      <c r="D120" s="7"/>
      <c r="E120" s="7"/>
      <c r="F120" s="7"/>
      <c r="G120" s="7"/>
      <c r="H120" s="7"/>
      <c r="I120" s="7"/>
      <c r="J120" s="16"/>
    </row>
    <row r="121" spans="2:10" x14ac:dyDescent="0.3">
      <c r="B121" s="15"/>
      <c r="C121" s="7"/>
      <c r="D121" s="7"/>
      <c r="E121" s="7"/>
      <c r="F121" s="7"/>
      <c r="G121" s="7"/>
      <c r="H121" s="7"/>
      <c r="I121" s="7"/>
      <c r="J121" s="16"/>
    </row>
    <row r="122" spans="2:10" x14ac:dyDescent="0.3">
      <c r="B122" s="15"/>
      <c r="C122" s="7"/>
      <c r="D122" s="7"/>
      <c r="E122" s="7"/>
      <c r="F122" s="7"/>
      <c r="G122" s="7"/>
      <c r="H122" s="7"/>
      <c r="I122" s="7"/>
      <c r="J122" s="16"/>
    </row>
    <row r="123" spans="2:10" x14ac:dyDescent="0.3">
      <c r="B123" s="15"/>
      <c r="C123" s="7"/>
      <c r="D123" s="7"/>
      <c r="E123" s="7"/>
      <c r="F123" s="7"/>
      <c r="G123" s="7"/>
      <c r="H123" s="7"/>
      <c r="I123" s="7"/>
      <c r="J123" s="16"/>
    </row>
    <row r="124" spans="2:10" x14ac:dyDescent="0.3">
      <c r="B124" s="15"/>
      <c r="C124" s="7"/>
      <c r="D124" s="7"/>
      <c r="E124" s="7"/>
      <c r="F124" s="7"/>
      <c r="G124" s="7"/>
      <c r="H124" s="7"/>
      <c r="I124" s="7"/>
      <c r="J124" s="16"/>
    </row>
    <row r="125" spans="2:10" x14ac:dyDescent="0.3">
      <c r="B125" s="15"/>
      <c r="C125" s="7"/>
      <c r="D125" s="7"/>
      <c r="E125" s="7"/>
      <c r="F125" s="7"/>
      <c r="G125" s="7"/>
      <c r="H125" s="7"/>
      <c r="I125" s="7"/>
      <c r="J125" s="16"/>
    </row>
    <row r="126" spans="2:10" x14ac:dyDescent="0.3">
      <c r="B126" s="15"/>
      <c r="C126" s="7"/>
      <c r="D126" s="7"/>
      <c r="E126" s="7"/>
      <c r="F126" s="7"/>
      <c r="G126" s="7"/>
      <c r="H126" s="7"/>
      <c r="I126" s="7"/>
      <c r="J126" s="16"/>
    </row>
    <row r="127" spans="2:10" x14ac:dyDescent="0.3">
      <c r="B127" s="15"/>
      <c r="C127" s="7"/>
      <c r="D127" s="7"/>
      <c r="E127" s="7"/>
      <c r="F127" s="7"/>
      <c r="G127" s="7"/>
      <c r="H127" s="7"/>
      <c r="I127" s="7"/>
      <c r="J127" s="16"/>
    </row>
    <row r="128" spans="2:10" x14ac:dyDescent="0.3">
      <c r="B128" s="15"/>
      <c r="C128" s="7"/>
      <c r="D128" s="7"/>
      <c r="E128" s="7"/>
      <c r="F128" s="7"/>
      <c r="G128" s="7"/>
      <c r="H128" s="7"/>
      <c r="I128" s="7"/>
      <c r="J128" s="16"/>
    </row>
    <row r="129" spans="2:10" x14ac:dyDescent="0.3">
      <c r="B129" s="15"/>
      <c r="C129" s="7"/>
      <c r="D129" s="7"/>
      <c r="E129" s="7"/>
      <c r="F129" s="7"/>
      <c r="G129" s="7"/>
      <c r="H129" s="7"/>
      <c r="I129" s="7"/>
      <c r="J129" s="16"/>
    </row>
    <row r="130" spans="2:10" x14ac:dyDescent="0.3">
      <c r="B130" s="15"/>
      <c r="C130" s="7"/>
      <c r="D130" s="7"/>
      <c r="E130" s="7"/>
      <c r="F130" s="7"/>
      <c r="G130" s="7"/>
      <c r="H130" s="7"/>
      <c r="I130" s="7"/>
      <c r="J130" s="16"/>
    </row>
    <row r="131" spans="2:10" x14ac:dyDescent="0.3">
      <c r="B131" s="15"/>
      <c r="C131" s="7"/>
      <c r="D131" s="7"/>
      <c r="E131" s="7"/>
      <c r="F131" s="7"/>
      <c r="G131" s="7"/>
      <c r="H131" s="7"/>
      <c r="I131" s="7"/>
      <c r="J131" s="16"/>
    </row>
    <row r="132" spans="2:10" x14ac:dyDescent="0.3">
      <c r="B132" s="15"/>
      <c r="C132" s="7"/>
      <c r="D132" s="7"/>
      <c r="E132" s="7"/>
      <c r="F132" s="7"/>
      <c r="G132" s="7"/>
      <c r="H132" s="7"/>
      <c r="I132" s="7"/>
      <c r="J132" s="16"/>
    </row>
    <row r="133" spans="2:10" x14ac:dyDescent="0.3">
      <c r="B133" s="15"/>
      <c r="C133" s="7"/>
      <c r="D133" s="7"/>
      <c r="E133" s="7"/>
      <c r="F133" s="7"/>
      <c r="G133" s="7"/>
      <c r="H133" s="7"/>
      <c r="I133" s="7"/>
      <c r="J133" s="16"/>
    </row>
    <row r="134" spans="2:10" x14ac:dyDescent="0.3">
      <c r="B134" s="15"/>
      <c r="C134" s="7"/>
      <c r="D134" s="7"/>
      <c r="E134" s="7"/>
      <c r="F134" s="7"/>
      <c r="G134" s="7"/>
      <c r="H134" s="7"/>
      <c r="I134" s="7"/>
      <c r="J134" s="16"/>
    </row>
    <row r="135" spans="2:10" ht="14.5" thickBot="1" x14ac:dyDescent="0.35">
      <c r="B135" s="2"/>
      <c r="C135" s="3"/>
      <c r="D135" s="3"/>
      <c r="E135" s="3"/>
      <c r="F135" s="3"/>
      <c r="G135" s="3"/>
      <c r="H135" s="3"/>
      <c r="I135" s="3"/>
      <c r="J135" s="4"/>
    </row>
  </sheetData>
  <sheetProtection algorithmName="SHA-512" hashValue="/d6a1HHoyyWfTztgaL8AJzy2L34WSof6laNFQuE6hMroUibgFj//qbgG76DDwXkcmBmiuTNxtgqz9Rjj4O3hvQ==" saltValue="w4tny2zv/GFO3j9kFL2Fvg==" spinCount="100000" sheet="1" objects="1" selectLockedCells="1"/>
  <mergeCells count="5">
    <mergeCell ref="B94:J94"/>
    <mergeCell ref="B3:J3"/>
    <mergeCell ref="B5:J5"/>
    <mergeCell ref="B41:J41"/>
    <mergeCell ref="B6:J6"/>
  </mergeCells>
  <phoneticPr fontId="27" type="noConversion"/>
  <pageMargins left="1" right="1" top="1" bottom="1" header="0.5" footer="0.5"/>
  <pageSetup scale="92" fitToHeight="0" orientation="portrait" r:id="rId1"/>
  <rowBreaks count="1" manualBreakCount="1">
    <brk id="39" min="1"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91"/>
  <sheetViews>
    <sheetView showGridLines="0" topLeftCell="A23" zoomScaleNormal="100" workbookViewId="0">
      <selection activeCell="E74" sqref="E74:K74"/>
    </sheetView>
  </sheetViews>
  <sheetFormatPr defaultColWidth="9.1796875" defaultRowHeight="14" x14ac:dyDescent="0.3"/>
  <cols>
    <col min="1" max="1" width="3.453125" style="13" customWidth="1"/>
    <col min="2" max="2" width="6.7265625" style="13" customWidth="1"/>
    <col min="3" max="11" width="9.1796875" style="13" customWidth="1"/>
    <col min="12" max="12" width="5.7265625" style="13" customWidth="1"/>
    <col min="13" max="16384" width="9.1796875" style="13"/>
  </cols>
  <sheetData>
    <row r="1" spans="2:14" ht="14.5" thickBot="1" x14ac:dyDescent="0.35"/>
    <row r="2" spans="2:14" x14ac:dyDescent="0.3">
      <c r="B2" s="73" t="str">
        <f>"Version " &amp; Version</f>
        <v>Version RD2 FINAL</v>
      </c>
      <c r="C2" s="1"/>
      <c r="D2" s="1"/>
      <c r="E2" s="1"/>
      <c r="F2" s="1"/>
      <c r="G2" s="1"/>
      <c r="H2" s="1"/>
      <c r="I2" s="1"/>
      <c r="J2" s="1"/>
      <c r="K2" s="1"/>
      <c r="L2" s="45"/>
    </row>
    <row r="3" spans="2:14" ht="15" x14ac:dyDescent="0.3">
      <c r="B3" s="357" t="s">
        <v>4</v>
      </c>
      <c r="C3" s="358"/>
      <c r="D3" s="358"/>
      <c r="E3" s="358"/>
      <c r="F3" s="358"/>
      <c r="G3" s="358"/>
      <c r="H3" s="358"/>
      <c r="I3" s="358"/>
      <c r="J3" s="358"/>
      <c r="K3" s="358"/>
      <c r="L3" s="359"/>
    </row>
    <row r="4" spans="2:14" ht="15" x14ac:dyDescent="0.3">
      <c r="B4" s="357" t="s">
        <v>5</v>
      </c>
      <c r="C4" s="358"/>
      <c r="D4" s="358"/>
      <c r="E4" s="358"/>
      <c r="F4" s="358"/>
      <c r="G4" s="358"/>
      <c r="H4" s="358"/>
      <c r="I4" s="358"/>
      <c r="J4" s="358"/>
      <c r="K4" s="358"/>
      <c r="L4" s="359"/>
      <c r="N4" s="34"/>
    </row>
    <row r="5" spans="2:14" ht="15" x14ac:dyDescent="0.3">
      <c r="B5" s="357" t="str">
        <f>Title1</f>
        <v/>
      </c>
      <c r="C5" s="358"/>
      <c r="D5" s="358"/>
      <c r="E5" s="358"/>
      <c r="F5" s="358"/>
      <c r="G5" s="358"/>
      <c r="H5" s="358"/>
      <c r="I5" s="358"/>
      <c r="J5" s="358"/>
      <c r="K5" s="358"/>
      <c r="L5" s="359"/>
    </row>
    <row r="6" spans="2:14" ht="15" x14ac:dyDescent="0.3">
      <c r="B6" s="357" t="str">
        <f>Title2</f>
        <v/>
      </c>
      <c r="C6" s="358"/>
      <c r="D6" s="358"/>
      <c r="E6" s="358"/>
      <c r="F6" s="358"/>
      <c r="G6" s="358"/>
      <c r="H6" s="358"/>
      <c r="I6" s="358"/>
      <c r="J6" s="358"/>
      <c r="K6" s="358"/>
      <c r="L6" s="359"/>
    </row>
    <row r="7" spans="2:14" ht="15" x14ac:dyDescent="0.3">
      <c r="B7" s="65"/>
      <c r="C7" s="36"/>
      <c r="D7" s="36"/>
      <c r="E7" s="36"/>
      <c r="F7" s="36"/>
      <c r="G7" s="36"/>
      <c r="H7" s="36"/>
      <c r="I7" s="36"/>
      <c r="J7" s="36"/>
      <c r="K7" s="36"/>
      <c r="L7" s="67"/>
    </row>
    <row r="8" spans="2:14" ht="15" x14ac:dyDescent="0.3">
      <c r="B8" s="65"/>
      <c r="C8" s="36"/>
      <c r="D8" s="36"/>
      <c r="E8" s="36"/>
      <c r="F8" s="36"/>
      <c r="G8" s="36"/>
      <c r="H8" s="36"/>
      <c r="I8" s="36"/>
      <c r="J8" s="36"/>
      <c r="K8" s="36"/>
      <c r="L8" s="67"/>
    </row>
    <row r="9" spans="2:14" ht="15" x14ac:dyDescent="0.3">
      <c r="B9" s="65"/>
      <c r="C9" s="36"/>
      <c r="D9" s="36"/>
      <c r="E9" s="36"/>
      <c r="F9" s="36"/>
      <c r="G9" s="36"/>
      <c r="H9" s="36"/>
      <c r="I9" s="36"/>
      <c r="J9" s="36"/>
      <c r="K9" s="36"/>
      <c r="L9" s="67"/>
    </row>
    <row r="10" spans="2:14" ht="15" x14ac:dyDescent="0.3">
      <c r="B10" s="65"/>
      <c r="C10" s="36"/>
      <c r="D10" s="36"/>
      <c r="E10" s="36"/>
      <c r="F10" s="36"/>
      <c r="G10" s="36"/>
      <c r="H10" s="36"/>
      <c r="I10" s="36"/>
      <c r="J10" s="36"/>
      <c r="K10" s="36"/>
      <c r="L10" s="67"/>
    </row>
    <row r="11" spans="2:14" ht="15" x14ac:dyDescent="0.3">
      <c r="B11" s="65"/>
      <c r="C11" s="36"/>
      <c r="D11" s="36"/>
      <c r="E11" s="36"/>
      <c r="F11" s="36"/>
      <c r="G11" s="36"/>
      <c r="H11" s="36"/>
      <c r="I11" s="36"/>
      <c r="J11" s="36"/>
      <c r="K11" s="36"/>
      <c r="L11" s="67"/>
    </row>
    <row r="12" spans="2:14" ht="15" x14ac:dyDescent="0.3">
      <c r="B12" s="65"/>
      <c r="C12" s="36"/>
      <c r="D12" s="36"/>
      <c r="E12" s="36"/>
      <c r="F12" s="36"/>
      <c r="G12" s="36"/>
      <c r="H12" s="36"/>
      <c r="I12" s="36"/>
      <c r="J12" s="36"/>
      <c r="K12" s="36"/>
      <c r="L12" s="67"/>
    </row>
    <row r="13" spans="2:14" ht="15" x14ac:dyDescent="0.3">
      <c r="B13" s="65"/>
      <c r="C13" s="36"/>
      <c r="D13" s="36"/>
      <c r="E13" s="36"/>
      <c r="F13" s="36"/>
      <c r="G13" s="36"/>
      <c r="H13" s="36"/>
      <c r="I13" s="36"/>
      <c r="J13" s="36"/>
      <c r="K13" s="36"/>
      <c r="L13" s="67"/>
    </row>
    <row r="14" spans="2:14" ht="15" x14ac:dyDescent="0.3">
      <c r="B14" s="65"/>
      <c r="C14" s="36"/>
      <c r="D14" s="36"/>
      <c r="E14" s="36"/>
      <c r="F14" s="36"/>
      <c r="G14" s="36"/>
      <c r="H14" s="36"/>
      <c r="I14" s="36"/>
      <c r="J14" s="36"/>
      <c r="K14" s="36"/>
      <c r="L14" s="67"/>
    </row>
    <row r="15" spans="2:14" ht="15" x14ac:dyDescent="0.3">
      <c r="B15" s="65"/>
      <c r="C15" s="36"/>
      <c r="D15" s="36"/>
      <c r="E15" s="36"/>
      <c r="F15" s="36"/>
      <c r="G15" s="36"/>
      <c r="H15" s="36"/>
      <c r="I15" s="36"/>
      <c r="J15" s="36"/>
      <c r="K15" s="36"/>
      <c r="L15" s="67"/>
    </row>
    <row r="16" spans="2:14" ht="15" x14ac:dyDescent="0.3">
      <c r="B16" s="65"/>
      <c r="C16" s="36"/>
      <c r="D16" s="36"/>
      <c r="E16" s="36"/>
      <c r="F16" s="36"/>
      <c r="G16" s="36"/>
      <c r="H16" s="36"/>
      <c r="I16" s="36"/>
      <c r="J16" s="36"/>
      <c r="K16" s="36"/>
      <c r="L16" s="67"/>
    </row>
    <row r="17" spans="2:14" ht="15" x14ac:dyDescent="0.3">
      <c r="B17" s="65"/>
      <c r="C17" s="36"/>
      <c r="D17" s="36"/>
      <c r="E17" s="36"/>
      <c r="F17" s="36"/>
      <c r="G17" s="36"/>
      <c r="H17" s="36"/>
      <c r="I17" s="36"/>
      <c r="J17" s="36"/>
      <c r="K17" s="36"/>
      <c r="L17" s="67"/>
    </row>
    <row r="18" spans="2:14" ht="15" x14ac:dyDescent="0.3">
      <c r="B18" s="65"/>
      <c r="C18" s="36"/>
      <c r="D18" s="36"/>
      <c r="E18" s="36"/>
      <c r="F18" s="36"/>
      <c r="G18" s="36"/>
      <c r="H18" s="36"/>
      <c r="I18" s="36"/>
      <c r="J18" s="36"/>
      <c r="K18" s="36"/>
      <c r="L18" s="67"/>
    </row>
    <row r="19" spans="2:14" ht="15" x14ac:dyDescent="0.3">
      <c r="B19" s="65"/>
      <c r="C19" s="36"/>
      <c r="D19" s="36"/>
      <c r="E19" s="36"/>
      <c r="F19" s="36"/>
      <c r="G19" s="36"/>
      <c r="H19" s="36"/>
      <c r="I19" s="36"/>
      <c r="J19" s="36"/>
      <c r="K19" s="36"/>
      <c r="L19" s="67"/>
    </row>
    <row r="20" spans="2:14" ht="15" x14ac:dyDescent="0.3">
      <c r="B20" s="65"/>
      <c r="C20" s="36"/>
      <c r="D20" s="36"/>
      <c r="E20" s="36"/>
      <c r="F20" s="36"/>
      <c r="G20" s="36"/>
      <c r="H20" s="36"/>
      <c r="I20" s="36"/>
      <c r="J20" s="36"/>
      <c r="K20" s="36"/>
      <c r="L20" s="67"/>
    </row>
    <row r="21" spans="2:14" ht="15" x14ac:dyDescent="0.3">
      <c r="B21" s="65"/>
      <c r="C21" s="36"/>
      <c r="D21" s="36"/>
      <c r="E21" s="36"/>
      <c r="F21" s="36"/>
      <c r="G21" s="36"/>
      <c r="H21" s="36"/>
      <c r="I21" s="36"/>
      <c r="J21" s="36"/>
      <c r="K21" s="36"/>
      <c r="L21" s="67"/>
    </row>
    <row r="22" spans="2:14" ht="15" x14ac:dyDescent="0.3">
      <c r="B22" s="65"/>
      <c r="C22" s="36"/>
      <c r="D22" s="36"/>
      <c r="E22" s="36"/>
      <c r="F22" s="36"/>
      <c r="G22" s="36"/>
      <c r="H22" s="36"/>
      <c r="I22" s="36"/>
      <c r="J22" s="36"/>
      <c r="K22" s="36"/>
      <c r="L22" s="67"/>
    </row>
    <row r="23" spans="2:14" ht="15" x14ac:dyDescent="0.3">
      <c r="B23" s="65"/>
      <c r="C23" s="36"/>
      <c r="D23" s="36"/>
      <c r="E23" s="36"/>
      <c r="F23" s="36"/>
      <c r="G23" s="36"/>
      <c r="H23" s="36"/>
      <c r="I23" s="36"/>
      <c r="J23" s="36"/>
      <c r="K23" s="36"/>
      <c r="L23" s="67"/>
    </row>
    <row r="24" spans="2:14" ht="15" x14ac:dyDescent="0.3">
      <c r="B24" s="65"/>
      <c r="C24" s="36"/>
      <c r="D24" s="36"/>
      <c r="E24" s="36"/>
      <c r="F24" s="36"/>
      <c r="G24" s="36"/>
      <c r="H24" s="36"/>
      <c r="I24" s="36"/>
      <c r="J24" s="36"/>
      <c r="K24" s="36"/>
      <c r="L24" s="67"/>
    </row>
    <row r="25" spans="2:14" ht="15" x14ac:dyDescent="0.3">
      <c r="B25" s="65"/>
      <c r="C25" s="36"/>
      <c r="D25" s="36"/>
      <c r="E25" s="36"/>
      <c r="F25" s="36"/>
      <c r="G25" s="36"/>
      <c r="H25" s="36"/>
      <c r="I25" s="36"/>
      <c r="J25" s="36"/>
      <c r="K25" s="36"/>
      <c r="L25" s="67"/>
      <c r="N25" s="34"/>
    </row>
    <row r="26" spans="2:14" ht="15" x14ac:dyDescent="0.3">
      <c r="B26" s="65"/>
      <c r="C26" s="36"/>
      <c r="D26" s="36"/>
      <c r="E26" s="36"/>
      <c r="F26" s="36"/>
      <c r="G26" s="36"/>
      <c r="H26" s="36"/>
      <c r="I26" s="36"/>
      <c r="J26" s="36"/>
      <c r="K26" s="36"/>
      <c r="L26" s="67"/>
    </row>
    <row r="27" spans="2:14" ht="15" x14ac:dyDescent="0.3">
      <c r="B27" s="65"/>
      <c r="C27" s="36"/>
      <c r="D27" s="36"/>
      <c r="E27" s="36"/>
      <c r="F27" s="36"/>
      <c r="G27" s="36"/>
      <c r="H27" s="36"/>
      <c r="I27" s="36"/>
      <c r="J27" s="36"/>
      <c r="K27" s="36"/>
      <c r="L27" s="67"/>
    </row>
    <row r="28" spans="2:14" ht="15" x14ac:dyDescent="0.3">
      <c r="B28" s="65"/>
      <c r="C28" s="36"/>
      <c r="D28" s="36"/>
      <c r="E28" s="36"/>
      <c r="F28" s="36"/>
      <c r="G28" s="36"/>
      <c r="H28" s="36"/>
      <c r="I28" s="36"/>
      <c r="J28" s="36"/>
      <c r="K28" s="36"/>
      <c r="L28" s="67"/>
    </row>
    <row r="29" spans="2:14" ht="15" x14ac:dyDescent="0.3">
      <c r="B29" s="65"/>
      <c r="C29" s="36"/>
      <c r="D29" s="36"/>
      <c r="E29" s="36"/>
      <c r="F29" s="36"/>
      <c r="G29" s="36"/>
      <c r="H29" s="36"/>
      <c r="I29" s="36"/>
      <c r="J29" s="36"/>
      <c r="K29" s="36"/>
      <c r="L29" s="67"/>
    </row>
    <row r="30" spans="2:14" ht="15" x14ac:dyDescent="0.3">
      <c r="B30" s="65"/>
      <c r="C30" s="36"/>
      <c r="D30" s="36"/>
      <c r="E30" s="36"/>
      <c r="F30" s="36"/>
      <c r="G30" s="36"/>
      <c r="H30" s="36"/>
      <c r="I30" s="36"/>
      <c r="J30" s="36"/>
      <c r="K30" s="36"/>
      <c r="L30" s="67"/>
    </row>
    <row r="31" spans="2:14" ht="15" x14ac:dyDescent="0.3">
      <c r="B31" s="65"/>
      <c r="C31" s="36"/>
      <c r="D31" s="36"/>
      <c r="E31" s="36"/>
      <c r="F31" s="36"/>
      <c r="G31" s="36"/>
      <c r="H31" s="36"/>
      <c r="I31" s="36"/>
      <c r="J31" s="36"/>
      <c r="K31" s="36"/>
      <c r="L31" s="67"/>
    </row>
    <row r="32" spans="2:14" ht="15" x14ac:dyDescent="0.3">
      <c r="B32" s="65"/>
      <c r="C32" s="36"/>
      <c r="D32" s="36"/>
      <c r="E32" s="36"/>
      <c r="F32" s="36"/>
      <c r="G32" s="36"/>
      <c r="H32" s="36"/>
      <c r="I32" s="36"/>
      <c r="J32" s="36"/>
      <c r="K32" s="36"/>
      <c r="L32" s="67"/>
    </row>
    <row r="33" spans="2:13" ht="15.5" x14ac:dyDescent="0.35">
      <c r="B33" s="65"/>
      <c r="C33" s="7"/>
      <c r="K33" s="5"/>
      <c r="L33" s="67"/>
    </row>
    <row r="34" spans="2:13" ht="15.5" x14ac:dyDescent="0.35">
      <c r="B34" s="65"/>
      <c r="C34" s="7"/>
      <c r="K34" s="5"/>
      <c r="L34" s="67"/>
    </row>
    <row r="35" spans="2:13" ht="15.5" x14ac:dyDescent="0.35">
      <c r="B35" s="65"/>
      <c r="C35" s="7"/>
      <c r="K35" s="5"/>
      <c r="L35" s="67"/>
    </row>
    <row r="36" spans="2:13" ht="15.5" x14ac:dyDescent="0.35">
      <c r="B36" s="65"/>
      <c r="C36" s="7"/>
      <c r="K36" s="5"/>
      <c r="L36" s="67"/>
    </row>
    <row r="37" spans="2:13" ht="15.5" x14ac:dyDescent="0.35">
      <c r="B37" s="65"/>
      <c r="C37" s="7"/>
      <c r="K37" s="5"/>
      <c r="L37" s="67"/>
    </row>
    <row r="38" spans="2:13" ht="15.5" x14ac:dyDescent="0.35">
      <c r="B38" s="65"/>
      <c r="C38" s="7"/>
      <c r="K38" s="5"/>
      <c r="L38" s="67"/>
    </row>
    <row r="39" spans="2:13" ht="15.5" x14ac:dyDescent="0.35">
      <c r="B39" s="65"/>
      <c r="C39" s="7"/>
      <c r="K39" s="5"/>
      <c r="L39" s="67"/>
    </row>
    <row r="40" spans="2:13" ht="15.5" x14ac:dyDescent="0.35">
      <c r="B40" s="65"/>
      <c r="C40" s="7"/>
      <c r="K40" s="5"/>
      <c r="L40" s="67"/>
    </row>
    <row r="41" spans="2:13" ht="15.5" x14ac:dyDescent="0.35">
      <c r="B41" s="65"/>
      <c r="C41" s="7"/>
      <c r="K41" s="5"/>
      <c r="L41" s="67"/>
    </row>
    <row r="42" spans="2:13" ht="15.5" x14ac:dyDescent="0.35">
      <c r="B42" s="65"/>
      <c r="C42" s="7"/>
      <c r="K42" s="5"/>
      <c r="L42" s="67"/>
    </row>
    <row r="43" spans="2:13" ht="15.5" x14ac:dyDescent="0.35">
      <c r="B43" s="65"/>
      <c r="C43" s="7"/>
      <c r="K43" s="5"/>
      <c r="L43" s="67"/>
    </row>
    <row r="44" spans="2:13" ht="21.65" customHeight="1" x14ac:dyDescent="0.35">
      <c r="B44" s="15"/>
      <c r="C44" s="47"/>
      <c r="D44" s="377"/>
      <c r="E44" s="378"/>
      <c r="F44" s="378"/>
      <c r="G44" s="378"/>
      <c r="H44" s="378"/>
      <c r="I44" s="378"/>
      <c r="J44" s="378"/>
      <c r="K44" s="38"/>
      <c r="L44" s="74"/>
    </row>
    <row r="45" spans="2:13" ht="15.5" x14ac:dyDescent="0.35">
      <c r="B45" s="15"/>
      <c r="C45" s="47"/>
      <c r="D45" s="5" t="s">
        <v>6</v>
      </c>
      <c r="E45" s="5"/>
      <c r="F45" s="379"/>
      <c r="G45" s="379"/>
      <c r="H45" s="379"/>
      <c r="I45" s="379"/>
      <c r="J45" s="379"/>
      <c r="K45" s="38"/>
      <c r="L45" s="74"/>
      <c r="M45" s="34" t="str">
        <f>IF(F45="","&lt;&lt;&lt; Required Information","")</f>
        <v>&lt;&lt;&lt; Required Information</v>
      </c>
    </row>
    <row r="46" spans="2:13" ht="13.5" customHeight="1" x14ac:dyDescent="0.35">
      <c r="B46" s="15"/>
      <c r="C46" s="5"/>
      <c r="D46" s="32" t="s">
        <v>7</v>
      </c>
      <c r="E46" s="75"/>
      <c r="F46" s="75"/>
      <c r="G46" s="75"/>
      <c r="H46" s="75"/>
      <c r="I46" s="75"/>
      <c r="J46" s="75"/>
      <c r="K46" s="5"/>
      <c r="L46" s="16"/>
      <c r="M46" s="34"/>
    </row>
    <row r="47" spans="2:13" ht="10.5" customHeight="1" x14ac:dyDescent="0.35">
      <c r="B47" s="15"/>
      <c r="C47" s="5"/>
      <c r="D47" s="32"/>
      <c r="E47" s="75"/>
      <c r="F47" s="75"/>
      <c r="G47" s="75"/>
      <c r="H47" s="75"/>
      <c r="I47" s="75"/>
      <c r="J47" s="75"/>
      <c r="K47" s="5"/>
      <c r="L47" s="16"/>
      <c r="M47" s="34"/>
    </row>
    <row r="48" spans="2:13" ht="15.5" x14ac:dyDescent="0.35">
      <c r="B48" s="15"/>
      <c r="C48" s="7"/>
      <c r="D48" s="5" t="s">
        <v>8</v>
      </c>
      <c r="E48" s="5"/>
      <c r="F48" s="379"/>
      <c r="G48" s="379"/>
      <c r="H48" s="379"/>
      <c r="I48" s="379"/>
      <c r="J48" s="379"/>
      <c r="K48" s="7"/>
      <c r="L48" s="16"/>
      <c r="M48" s="34" t="str">
        <f>IF(F48="","&lt;&lt;&lt; Required Information","")</f>
        <v>&lt;&lt;&lt; Required Information</v>
      </c>
    </row>
    <row r="49" spans="2:13" ht="9.75" customHeight="1" x14ac:dyDescent="0.35">
      <c r="B49" s="15"/>
      <c r="C49" s="7"/>
      <c r="D49" s="75"/>
      <c r="E49" s="75"/>
      <c r="F49" s="75"/>
      <c r="G49" s="75"/>
      <c r="H49" s="75"/>
      <c r="I49" s="75"/>
      <c r="J49" s="75"/>
      <c r="K49" s="7"/>
      <c r="L49" s="16"/>
      <c r="M49" s="34"/>
    </row>
    <row r="50" spans="2:13" ht="15.75" customHeight="1" x14ac:dyDescent="0.35">
      <c r="B50" s="15"/>
      <c r="C50" s="7"/>
      <c r="D50" s="59" t="s">
        <v>9</v>
      </c>
      <c r="E50" s="75"/>
      <c r="F50" s="75"/>
      <c r="G50" s="75"/>
      <c r="H50" s="75"/>
      <c r="I50" s="75"/>
      <c r="J50" s="75"/>
      <c r="K50" s="7"/>
      <c r="L50" s="16"/>
      <c r="M50" s="34"/>
    </row>
    <row r="51" spans="2:13" ht="15.5" x14ac:dyDescent="0.35">
      <c r="B51" s="15"/>
      <c r="C51" s="7"/>
      <c r="D51" s="5" t="s">
        <v>10</v>
      </c>
      <c r="E51" s="5"/>
      <c r="F51" s="379"/>
      <c r="G51" s="379"/>
      <c r="H51" s="379"/>
      <c r="I51" s="379"/>
      <c r="J51" s="379"/>
      <c r="K51" s="7"/>
      <c r="L51" s="16"/>
      <c r="M51" s="34" t="str">
        <f>IF(F51="","&lt;&lt;&lt; Required Information","")</f>
        <v>&lt;&lt;&lt; Required Information</v>
      </c>
    </row>
    <row r="52" spans="2:13" ht="19.5" customHeight="1" x14ac:dyDescent="0.35">
      <c r="B52" s="15"/>
      <c r="C52" s="7"/>
      <c r="D52" s="5"/>
      <c r="E52" s="5"/>
      <c r="F52" s="5"/>
      <c r="G52" s="5"/>
      <c r="H52" s="5"/>
      <c r="I52" s="5"/>
      <c r="J52" s="5"/>
      <c r="K52" s="7"/>
      <c r="L52" s="16"/>
    </row>
    <row r="53" spans="2:13" ht="15.5" x14ac:dyDescent="0.35">
      <c r="B53" s="15"/>
      <c r="C53" s="7"/>
      <c r="D53" s="379"/>
      <c r="E53" s="379"/>
      <c r="F53" s="379"/>
      <c r="G53" s="379"/>
      <c r="H53" s="5"/>
      <c r="I53" s="380"/>
      <c r="J53" s="380"/>
      <c r="K53" s="7"/>
      <c r="L53" s="16"/>
      <c r="M53" s="34" t="str">
        <f>IF(OR(D53="",I53=""),"&lt;&lt;&lt; Required Information","")</f>
        <v>&lt;&lt;&lt; Required Information</v>
      </c>
    </row>
    <row r="54" spans="2:13" ht="15.5" x14ac:dyDescent="0.35">
      <c r="B54" s="15"/>
      <c r="C54" s="7"/>
      <c r="D54" s="50" t="s">
        <v>11</v>
      </c>
      <c r="E54" s="50"/>
      <c r="F54" s="76"/>
      <c r="G54" s="76"/>
      <c r="H54" s="5"/>
      <c r="I54" s="50" t="s">
        <v>12</v>
      </c>
      <c r="J54" s="50"/>
      <c r="K54" s="7"/>
      <c r="L54" s="16"/>
    </row>
    <row r="55" spans="2:13" ht="15.5" x14ac:dyDescent="0.35">
      <c r="B55" s="15"/>
      <c r="C55" s="7"/>
      <c r="D55" s="5"/>
      <c r="E55" s="5"/>
      <c r="F55"/>
      <c r="G55"/>
      <c r="H55" s="5"/>
      <c r="I55" s="5"/>
      <c r="J55" s="5"/>
      <c r="K55" s="7"/>
      <c r="L55" s="16"/>
    </row>
    <row r="56" spans="2:13" ht="15.5" x14ac:dyDescent="0.35">
      <c r="B56" s="15"/>
      <c r="C56" s="7"/>
      <c r="D56" s="381" t="s">
        <v>13</v>
      </c>
      <c r="E56" s="382"/>
      <c r="F56" s="382"/>
      <c r="G56" s="382"/>
      <c r="H56" s="382"/>
      <c r="I56" s="382"/>
      <c r="J56" s="382"/>
      <c r="K56" s="7"/>
      <c r="L56" s="16"/>
    </row>
    <row r="57" spans="2:13" ht="15.5" x14ac:dyDescent="0.35">
      <c r="B57" s="15"/>
      <c r="C57" s="7"/>
      <c r="D57" s="5" t="s">
        <v>14</v>
      </c>
      <c r="E57" s="5"/>
      <c r="F57"/>
      <c r="G57"/>
      <c r="H57" s="5"/>
      <c r="I57" s="5"/>
      <c r="J57" s="5"/>
      <c r="K57" s="7"/>
      <c r="L57" s="16"/>
    </row>
    <row r="58" spans="2:13" ht="15.5" x14ac:dyDescent="0.35">
      <c r="B58" s="15"/>
      <c r="C58" s="7"/>
      <c r="D58" s="5"/>
      <c r="E58" s="5"/>
      <c r="F58"/>
      <c r="G58"/>
      <c r="H58" s="5"/>
      <c r="I58" s="5"/>
      <c r="J58" s="5"/>
      <c r="K58" s="7"/>
      <c r="L58" s="16"/>
    </row>
    <row r="59" spans="2:13" ht="8.25" customHeight="1" thickBot="1" x14ac:dyDescent="0.35">
      <c r="B59" s="2"/>
      <c r="C59" s="3"/>
      <c r="D59" s="3"/>
      <c r="E59" s="3"/>
      <c r="F59" s="3"/>
      <c r="G59" s="3"/>
      <c r="H59" s="3"/>
      <c r="I59" s="3"/>
      <c r="J59" s="3"/>
      <c r="K59" s="3"/>
      <c r="L59" s="4"/>
    </row>
    <row r="60" spans="2:13" ht="14.5" thickBot="1" x14ac:dyDescent="0.35"/>
    <row r="61" spans="2:13" x14ac:dyDescent="0.3">
      <c r="B61" s="73" t="str">
        <f>"Version " &amp; Version</f>
        <v>Version RD2 FINAL</v>
      </c>
      <c r="C61" s="1"/>
      <c r="D61" s="1"/>
      <c r="E61" s="1"/>
      <c r="F61" s="1"/>
      <c r="G61" s="1"/>
      <c r="H61" s="1"/>
      <c r="I61" s="1"/>
      <c r="J61" s="1"/>
      <c r="K61" s="1"/>
      <c r="L61" s="45"/>
    </row>
    <row r="62" spans="2:13" ht="15" x14ac:dyDescent="0.3">
      <c r="B62" s="357" t="s">
        <v>15</v>
      </c>
      <c r="C62" s="358"/>
      <c r="D62" s="358"/>
      <c r="E62" s="358"/>
      <c r="F62" s="358"/>
      <c r="G62" s="358"/>
      <c r="H62" s="358"/>
      <c r="I62" s="358"/>
      <c r="J62" s="358"/>
      <c r="K62" s="358"/>
      <c r="L62" s="359"/>
    </row>
    <row r="63" spans="2:13" ht="15" x14ac:dyDescent="0.3">
      <c r="B63" s="357" t="s">
        <v>16</v>
      </c>
      <c r="C63" s="358"/>
      <c r="D63" s="358"/>
      <c r="E63" s="358"/>
      <c r="F63" s="358"/>
      <c r="G63" s="358"/>
      <c r="H63" s="358"/>
      <c r="I63" s="358"/>
      <c r="J63" s="358"/>
      <c r="K63" s="358"/>
      <c r="L63" s="359"/>
    </row>
    <row r="64" spans="2:13" ht="15.5" x14ac:dyDescent="0.35">
      <c r="B64" s="65"/>
      <c r="C64" s="7"/>
      <c r="D64" s="38"/>
      <c r="E64" s="47"/>
      <c r="F64" s="47"/>
      <c r="G64" s="47"/>
      <c r="H64" s="47"/>
      <c r="I64" s="47"/>
      <c r="J64" s="47"/>
      <c r="K64" s="5"/>
      <c r="L64" s="67"/>
    </row>
    <row r="65" spans="2:13" ht="15.5" x14ac:dyDescent="0.35">
      <c r="B65" s="65"/>
      <c r="C65" s="7"/>
      <c r="D65" s="38"/>
      <c r="E65" s="47"/>
      <c r="F65" s="47"/>
      <c r="G65" s="47"/>
      <c r="H65" s="47"/>
      <c r="I65" s="47"/>
      <c r="J65" s="47"/>
      <c r="K65" s="5"/>
      <c r="L65" s="67"/>
    </row>
    <row r="66" spans="2:13" ht="15.5" x14ac:dyDescent="0.35">
      <c r="B66" s="65"/>
      <c r="C66" s="7"/>
      <c r="D66" s="38"/>
      <c r="E66" s="47"/>
      <c r="F66" s="47"/>
      <c r="G66" s="47"/>
      <c r="H66" s="47"/>
      <c r="I66" s="47"/>
      <c r="J66" s="47"/>
      <c r="K66" s="5"/>
      <c r="L66" s="67"/>
    </row>
    <row r="67" spans="2:13" ht="15.5" x14ac:dyDescent="0.35">
      <c r="B67" s="65"/>
      <c r="C67" s="7"/>
      <c r="D67" s="5"/>
      <c r="E67" s="38"/>
      <c r="F67" s="47"/>
      <c r="G67" s="47"/>
      <c r="H67" s="47"/>
      <c r="I67" s="47"/>
      <c r="J67" s="47"/>
      <c r="K67" s="5"/>
      <c r="L67" s="67"/>
    </row>
    <row r="68" spans="2:13" ht="15" x14ac:dyDescent="0.3">
      <c r="B68" s="65"/>
      <c r="C68" s="77" t="s">
        <v>17</v>
      </c>
      <c r="D68" s="78"/>
      <c r="E68" s="78"/>
      <c r="F68" s="78"/>
      <c r="G68" s="78"/>
      <c r="H68" s="78"/>
      <c r="I68" s="78"/>
      <c r="J68" s="78"/>
      <c r="K68" s="78"/>
      <c r="L68" s="67"/>
    </row>
    <row r="69" spans="2:13" ht="15.5" x14ac:dyDescent="0.3">
      <c r="B69" s="65"/>
      <c r="C69" s="79" t="s">
        <v>18</v>
      </c>
      <c r="D69" s="80"/>
      <c r="E69" s="374"/>
      <c r="F69" s="375"/>
      <c r="G69" s="375"/>
      <c r="H69" s="375"/>
      <c r="I69" s="375"/>
      <c r="J69" s="375"/>
      <c r="K69" s="376"/>
      <c r="L69" s="67"/>
      <c r="M69" s="34" t="str">
        <f>IF(E69="","&lt;&lt;&lt; Required Information","")</f>
        <v>&lt;&lt;&lt; Required Information</v>
      </c>
    </row>
    <row r="70" spans="2:13" ht="15.5" x14ac:dyDescent="0.3">
      <c r="B70" s="65"/>
      <c r="C70" s="366" t="s">
        <v>19</v>
      </c>
      <c r="D70" s="367"/>
      <c r="E70" s="374"/>
      <c r="F70" s="375"/>
      <c r="G70" s="375"/>
      <c r="H70" s="375"/>
      <c r="I70" s="375"/>
      <c r="J70" s="375"/>
      <c r="K70" s="376"/>
      <c r="L70" s="67"/>
      <c r="M70" s="34" t="str">
        <f>IF(E70="","&lt;&lt;&lt; Required Information","")</f>
        <v>&lt;&lt;&lt; Required Information</v>
      </c>
    </row>
    <row r="71" spans="2:13" ht="15.5" x14ac:dyDescent="0.3">
      <c r="B71" s="65"/>
      <c r="C71" s="368"/>
      <c r="D71" s="369"/>
      <c r="E71" s="374"/>
      <c r="F71" s="375"/>
      <c r="G71" s="375"/>
      <c r="H71" s="375"/>
      <c r="I71" s="375"/>
      <c r="J71" s="375"/>
      <c r="K71" s="376"/>
      <c r="L71" s="67"/>
    </row>
    <row r="72" spans="2:13" ht="15.5" x14ac:dyDescent="0.3">
      <c r="B72" s="65"/>
      <c r="C72" s="370" t="s">
        <v>20</v>
      </c>
      <c r="D72" s="371"/>
      <c r="E72" s="374"/>
      <c r="F72" s="375"/>
      <c r="G72" s="375"/>
      <c r="H72" s="375"/>
      <c r="I72" s="375"/>
      <c r="J72" s="375"/>
      <c r="K72" s="376"/>
      <c r="L72" s="67"/>
    </row>
    <row r="73" spans="2:13" ht="15.5" x14ac:dyDescent="0.3">
      <c r="B73" s="65"/>
      <c r="C73" s="372"/>
      <c r="D73" s="373"/>
      <c r="E73" s="374"/>
      <c r="F73" s="375"/>
      <c r="G73" s="375"/>
      <c r="H73" s="375"/>
      <c r="I73" s="375"/>
      <c r="J73" s="375"/>
      <c r="K73" s="376"/>
      <c r="L73" s="67"/>
    </row>
    <row r="74" spans="2:13" ht="15.5" x14ac:dyDescent="0.3">
      <c r="B74" s="65"/>
      <c r="C74" s="79" t="s">
        <v>21</v>
      </c>
      <c r="D74" s="80"/>
      <c r="E74" s="360"/>
      <c r="F74" s="361"/>
      <c r="G74" s="361"/>
      <c r="H74" s="361"/>
      <c r="I74" s="361"/>
      <c r="J74" s="361"/>
      <c r="K74" s="362"/>
      <c r="L74" s="67"/>
      <c r="M74" s="34" t="str">
        <f>IF(E74="","&lt;&lt;&lt; Required Information","")</f>
        <v>&lt;&lt;&lt; Required Information</v>
      </c>
    </row>
    <row r="75" spans="2:13" ht="15.5" x14ac:dyDescent="0.3">
      <c r="B75" s="65"/>
      <c r="C75" s="79" t="s">
        <v>22</v>
      </c>
      <c r="D75" s="80"/>
      <c r="E75" s="363"/>
      <c r="F75" s="364"/>
      <c r="G75" s="364"/>
      <c r="H75" s="364"/>
      <c r="I75" s="364"/>
      <c r="J75" s="364"/>
      <c r="K75" s="365"/>
      <c r="L75" s="67"/>
      <c r="M75" s="34" t="str">
        <f>IF(E75="","&lt;&lt;&lt; Required Information","")</f>
        <v>&lt;&lt;&lt; Required Information</v>
      </c>
    </row>
    <row r="76" spans="2:13" ht="15.5" x14ac:dyDescent="0.3">
      <c r="B76" s="65"/>
      <c r="C76" s="63"/>
      <c r="D76" s="81"/>
      <c r="E76" s="82"/>
      <c r="F76" s="82"/>
      <c r="G76" s="82"/>
      <c r="H76" s="82"/>
      <c r="I76" s="82"/>
      <c r="J76" s="82"/>
      <c r="K76" s="82"/>
      <c r="L76" s="67"/>
    </row>
    <row r="77" spans="2:13" ht="15.5" x14ac:dyDescent="0.3">
      <c r="B77" s="65"/>
      <c r="C77" s="63"/>
      <c r="D77" s="81"/>
      <c r="E77" s="82"/>
      <c r="F77" s="82"/>
      <c r="G77" s="82"/>
      <c r="H77" s="82"/>
      <c r="I77" s="82"/>
      <c r="J77" s="82"/>
      <c r="K77" s="82"/>
      <c r="L77" s="67"/>
    </row>
    <row r="78" spans="2:13" ht="15.5" x14ac:dyDescent="0.35">
      <c r="B78" s="65"/>
      <c r="C78" s="7"/>
      <c r="D78" s="5"/>
      <c r="E78" s="38"/>
      <c r="F78" s="47"/>
      <c r="G78" s="47"/>
      <c r="H78" s="47"/>
      <c r="I78" s="47"/>
      <c r="J78" s="47"/>
      <c r="K78" s="5"/>
      <c r="L78" s="67"/>
    </row>
    <row r="79" spans="2:13" ht="15" x14ac:dyDescent="0.3">
      <c r="B79" s="65"/>
      <c r="C79" s="77" t="s">
        <v>23</v>
      </c>
      <c r="D79" s="78"/>
      <c r="E79" s="78"/>
      <c r="F79" s="78"/>
      <c r="G79" s="78"/>
      <c r="H79" s="78"/>
      <c r="I79" s="78"/>
      <c r="J79" s="78"/>
      <c r="K79" s="78"/>
      <c r="L79" s="67"/>
    </row>
    <row r="80" spans="2:13" ht="15.5" x14ac:dyDescent="0.3">
      <c r="B80" s="65"/>
      <c r="C80" s="79" t="s">
        <v>18</v>
      </c>
      <c r="D80" s="80"/>
      <c r="E80" s="374"/>
      <c r="F80" s="375"/>
      <c r="G80" s="375"/>
      <c r="H80" s="375"/>
      <c r="I80" s="375"/>
      <c r="J80" s="375"/>
      <c r="K80" s="376"/>
      <c r="L80" s="67"/>
      <c r="M80" s="33" t="str">
        <f>IF(E80="","&lt;&lt;&lt; Optional","")</f>
        <v>&lt;&lt;&lt; Optional</v>
      </c>
    </row>
    <row r="81" spans="2:13" ht="15.5" x14ac:dyDescent="0.3">
      <c r="B81" s="65"/>
      <c r="C81" s="366" t="s">
        <v>19</v>
      </c>
      <c r="D81" s="367"/>
      <c r="E81" s="374"/>
      <c r="F81" s="375"/>
      <c r="G81" s="375"/>
      <c r="H81" s="375"/>
      <c r="I81" s="375"/>
      <c r="J81" s="375"/>
      <c r="K81" s="376"/>
      <c r="L81" s="67"/>
      <c r="M81" s="33" t="str">
        <f>IF(E81="","&lt;&lt;&lt; Optional","")</f>
        <v>&lt;&lt;&lt; Optional</v>
      </c>
    </row>
    <row r="82" spans="2:13" ht="15.5" x14ac:dyDescent="0.3">
      <c r="B82" s="65"/>
      <c r="C82" s="368"/>
      <c r="D82" s="369"/>
      <c r="E82" s="374"/>
      <c r="F82" s="375"/>
      <c r="G82" s="375"/>
      <c r="H82" s="375"/>
      <c r="I82" s="375"/>
      <c r="J82" s="375"/>
      <c r="K82" s="376"/>
      <c r="L82" s="67"/>
    </row>
    <row r="83" spans="2:13" ht="15.5" x14ac:dyDescent="0.3">
      <c r="B83" s="65"/>
      <c r="C83" s="370" t="s">
        <v>20</v>
      </c>
      <c r="D83" s="371"/>
      <c r="E83" s="374"/>
      <c r="F83" s="375"/>
      <c r="G83" s="375"/>
      <c r="H83" s="375"/>
      <c r="I83" s="375"/>
      <c r="J83" s="375"/>
      <c r="K83" s="376"/>
      <c r="L83" s="67"/>
    </row>
    <row r="84" spans="2:13" ht="15.5" x14ac:dyDescent="0.3">
      <c r="B84" s="65"/>
      <c r="C84" s="372"/>
      <c r="D84" s="373"/>
      <c r="E84" s="374"/>
      <c r="F84" s="375"/>
      <c r="G84" s="375"/>
      <c r="H84" s="375"/>
      <c r="I84" s="375"/>
      <c r="J84" s="375"/>
      <c r="K84" s="376"/>
      <c r="L84" s="67"/>
    </row>
    <row r="85" spans="2:13" ht="15.5" x14ac:dyDescent="0.3">
      <c r="B85" s="65"/>
      <c r="C85" s="79" t="s">
        <v>21</v>
      </c>
      <c r="D85" s="80"/>
      <c r="E85" s="360"/>
      <c r="F85" s="361"/>
      <c r="G85" s="361"/>
      <c r="H85" s="361"/>
      <c r="I85" s="361"/>
      <c r="J85" s="361"/>
      <c r="K85" s="362"/>
      <c r="L85" s="67"/>
      <c r="M85" s="33" t="str">
        <f>IF(E85="","&lt;&lt;&lt; Optional","")</f>
        <v>&lt;&lt;&lt; Optional</v>
      </c>
    </row>
    <row r="86" spans="2:13" ht="15.5" x14ac:dyDescent="0.3">
      <c r="B86" s="65"/>
      <c r="C86" s="79" t="s">
        <v>22</v>
      </c>
      <c r="D86" s="80"/>
      <c r="E86" s="363"/>
      <c r="F86" s="364"/>
      <c r="G86" s="364"/>
      <c r="H86" s="364"/>
      <c r="I86" s="364"/>
      <c r="J86" s="364"/>
      <c r="K86" s="365"/>
      <c r="L86" s="67"/>
      <c r="M86" s="33" t="str">
        <f>IF(E86="","&lt;&lt;&lt; Optional","")</f>
        <v>&lt;&lt;&lt; Optional</v>
      </c>
    </row>
    <row r="87" spans="2:13" ht="15.5" x14ac:dyDescent="0.3">
      <c r="B87" s="65"/>
      <c r="C87" s="63"/>
      <c r="D87" s="81"/>
      <c r="E87" s="82"/>
      <c r="F87" s="82"/>
      <c r="G87" s="82"/>
      <c r="H87" s="82"/>
      <c r="I87" s="82"/>
      <c r="J87" s="82"/>
      <c r="K87" s="82"/>
      <c r="L87" s="67"/>
    </row>
    <row r="88" spans="2:13" ht="15.5" x14ac:dyDescent="0.3">
      <c r="B88" s="65"/>
      <c r="C88" s="63"/>
      <c r="D88" s="81"/>
      <c r="E88" s="82"/>
      <c r="F88" s="82"/>
      <c r="G88" s="82"/>
      <c r="H88" s="82"/>
      <c r="I88" s="82"/>
      <c r="J88" s="82"/>
      <c r="K88" s="82"/>
      <c r="L88" s="67"/>
    </row>
    <row r="89" spans="2:13" ht="15.5" x14ac:dyDescent="0.3">
      <c r="B89" s="65"/>
      <c r="C89" s="63"/>
      <c r="D89" s="81"/>
      <c r="E89" s="82"/>
      <c r="F89" s="82"/>
      <c r="G89" s="82"/>
      <c r="H89" s="82"/>
      <c r="I89" s="82"/>
      <c r="J89" s="82"/>
      <c r="K89" s="82"/>
      <c r="L89" s="67"/>
    </row>
    <row r="90" spans="2:13" ht="15.5" x14ac:dyDescent="0.3">
      <c r="B90" s="65"/>
      <c r="C90" s="63"/>
      <c r="D90" s="81"/>
      <c r="E90" s="82"/>
      <c r="F90" s="82"/>
      <c r="G90" s="82"/>
      <c r="H90" s="82"/>
      <c r="I90" s="82"/>
      <c r="J90" s="82"/>
      <c r="K90" s="82"/>
      <c r="L90" s="67"/>
    </row>
    <row r="91" spans="2:13" ht="14.5" thickBot="1" x14ac:dyDescent="0.35">
      <c r="B91" s="2"/>
      <c r="C91" s="3"/>
      <c r="D91" s="3"/>
      <c r="E91" s="3"/>
      <c r="F91" s="3"/>
      <c r="G91" s="3"/>
      <c r="H91" s="3"/>
      <c r="I91" s="3"/>
      <c r="J91" s="3"/>
      <c r="K91" s="3"/>
      <c r="L91" s="4"/>
    </row>
  </sheetData>
  <sheetProtection algorithmName="SHA-512" hashValue="YA4cqf46btpZCkaVcIo4tJiQsAukgL89UelbpU2T9oVhGvzRLHOQbH2yxeaUiwatNoZ7O4yUw2QNnrbVxZYyug==" saltValue="L1nOjU+cTqpwL4MMwViVqA==" spinCount="100000" sheet="1" objects="1" selectLockedCells="1"/>
  <mergeCells count="31">
    <mergeCell ref="B3:L3"/>
    <mergeCell ref="B4:L4"/>
    <mergeCell ref="B5:L5"/>
    <mergeCell ref="B6:L6"/>
    <mergeCell ref="B62:L62"/>
    <mergeCell ref="D44:J44"/>
    <mergeCell ref="D53:G53"/>
    <mergeCell ref="I53:J53"/>
    <mergeCell ref="F48:J48"/>
    <mergeCell ref="D56:J56"/>
    <mergeCell ref="F45:J45"/>
    <mergeCell ref="F51:J51"/>
    <mergeCell ref="E86:K86"/>
    <mergeCell ref="E80:K80"/>
    <mergeCell ref="C81:D82"/>
    <mergeCell ref="E81:K81"/>
    <mergeCell ref="E82:K82"/>
    <mergeCell ref="C83:D84"/>
    <mergeCell ref="E83:K83"/>
    <mergeCell ref="E84:K84"/>
    <mergeCell ref="E85:K85"/>
    <mergeCell ref="B63:L63"/>
    <mergeCell ref="E74:K74"/>
    <mergeCell ref="E75:K75"/>
    <mergeCell ref="C70:D71"/>
    <mergeCell ref="C72:D73"/>
    <mergeCell ref="E69:K69"/>
    <mergeCell ref="E70:K70"/>
    <mergeCell ref="E71:K71"/>
    <mergeCell ref="E72:K72"/>
    <mergeCell ref="E73:K73"/>
  </mergeCells>
  <phoneticPr fontId="27" type="noConversion"/>
  <pageMargins left="0.5" right="0.5" top="0.75" bottom="0.75" header="0.3" footer="0.3"/>
  <pageSetup fitToHeight="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B1:AS49"/>
  <sheetViews>
    <sheetView showGridLines="0" topLeftCell="A32" zoomScaleNormal="100" workbookViewId="0">
      <selection activeCell="M39" sqref="M39"/>
    </sheetView>
  </sheetViews>
  <sheetFormatPr defaultColWidth="9.1796875" defaultRowHeight="14" x14ac:dyDescent="0.3"/>
  <cols>
    <col min="1" max="1" width="3.453125" style="13" customWidth="1"/>
    <col min="2" max="16" width="9.453125" style="13" customWidth="1"/>
    <col min="17" max="17" width="10.26953125" style="13" bestFit="1" customWidth="1"/>
    <col min="18" max="18" width="9.1796875" style="13"/>
    <col min="19" max="19" width="9.1796875" style="104"/>
    <col min="20" max="20" width="9.1796875" style="104" customWidth="1"/>
    <col min="21" max="21" width="9.1796875" style="104" hidden="1" customWidth="1"/>
    <col min="22" max="22" width="0" style="104" hidden="1" customWidth="1"/>
    <col min="23" max="45" width="9.1796875" style="104"/>
    <col min="46" max="16384" width="9.1796875" style="13"/>
  </cols>
  <sheetData>
    <row r="1" spans="2:17" ht="14.5" thickBot="1" x14ac:dyDescent="0.35"/>
    <row r="2" spans="2:17" x14ac:dyDescent="0.3">
      <c r="B2" s="8" t="str">
        <f>"Version " &amp; Version</f>
        <v>Version RD2 FINAL</v>
      </c>
      <c r="C2" s="44"/>
      <c r="D2" s="44"/>
      <c r="E2" s="268"/>
      <c r="F2" s="268"/>
      <c r="G2" s="268"/>
      <c r="H2" s="268"/>
      <c r="I2" s="268"/>
      <c r="J2" s="268"/>
      <c r="K2" s="268"/>
      <c r="L2" s="269"/>
      <c r="M2" s="268"/>
      <c r="N2" s="268"/>
      <c r="O2" s="268"/>
      <c r="P2" s="270"/>
    </row>
    <row r="3" spans="2:17" ht="15" x14ac:dyDescent="0.3">
      <c r="B3" s="395" t="s">
        <v>24</v>
      </c>
      <c r="C3" s="396"/>
      <c r="D3" s="396"/>
      <c r="E3" s="396"/>
      <c r="F3" s="396"/>
      <c r="G3" s="396"/>
      <c r="H3" s="396"/>
      <c r="I3" s="396"/>
      <c r="J3" s="396"/>
      <c r="K3" s="396"/>
      <c r="L3" s="396"/>
      <c r="M3" s="396"/>
      <c r="N3" s="396"/>
      <c r="O3" s="396"/>
      <c r="P3" s="397"/>
    </row>
    <row r="4" spans="2:17" ht="15" x14ac:dyDescent="0.3">
      <c r="B4" s="395" t="s">
        <v>25</v>
      </c>
      <c r="C4" s="396"/>
      <c r="D4" s="396"/>
      <c r="E4" s="396"/>
      <c r="F4" s="396"/>
      <c r="G4" s="396"/>
      <c r="H4" s="396"/>
      <c r="I4" s="396"/>
      <c r="J4" s="396"/>
      <c r="K4" s="396"/>
      <c r="L4" s="396"/>
      <c r="M4" s="396"/>
      <c r="N4" s="396"/>
      <c r="O4" s="396"/>
      <c r="P4" s="397"/>
    </row>
    <row r="5" spans="2:17" ht="15" x14ac:dyDescent="0.3">
      <c r="B5" s="262"/>
      <c r="C5" s="263"/>
      <c r="D5" s="263"/>
      <c r="E5" s="271"/>
      <c r="F5" s="271"/>
      <c r="G5" s="271"/>
      <c r="H5" s="271"/>
      <c r="I5" s="271"/>
      <c r="J5" s="271"/>
      <c r="K5" s="271"/>
      <c r="L5" s="263"/>
      <c r="M5" s="272"/>
      <c r="N5" s="272"/>
      <c r="O5" s="272"/>
      <c r="P5" s="273"/>
    </row>
    <row r="6" spans="2:17" ht="15.5" x14ac:dyDescent="0.35">
      <c r="B6" s="262"/>
      <c r="C6" s="271" t="s">
        <v>8</v>
      </c>
      <c r="D6" s="263"/>
      <c r="E6" s="272"/>
      <c r="F6" s="272"/>
      <c r="G6" s="398" t="str">
        <f>IF(BidderName&lt;&gt;"",BidderName,"")</f>
        <v/>
      </c>
      <c r="H6" s="398"/>
      <c r="I6" s="398"/>
      <c r="J6" s="398"/>
      <c r="K6" s="398"/>
      <c r="L6" s="398"/>
      <c r="M6" s="398"/>
      <c r="N6" s="398"/>
      <c r="O6" s="398"/>
      <c r="P6" s="273"/>
      <c r="Q6" s="34" t="str">
        <f>IF(G6="","&lt;&lt;&lt; Enter Information in Part II","")</f>
        <v>&lt;&lt;&lt; Enter Information in Part II</v>
      </c>
    </row>
    <row r="7" spans="2:17" ht="15.5" x14ac:dyDescent="0.35">
      <c r="B7" s="262"/>
      <c r="C7" s="271"/>
      <c r="D7" s="263"/>
      <c r="E7" s="272"/>
      <c r="F7" s="272"/>
      <c r="G7" s="22"/>
      <c r="H7" s="22"/>
      <c r="I7" s="22"/>
      <c r="J7" s="22"/>
      <c r="K7" s="22"/>
      <c r="L7" s="22"/>
      <c r="M7" s="22"/>
      <c r="N7" s="22"/>
      <c r="O7" s="22"/>
      <c r="P7" s="273"/>
    </row>
    <row r="8" spans="2:17" ht="15.5" x14ac:dyDescent="0.35">
      <c r="B8" s="262"/>
      <c r="C8" s="271" t="s">
        <v>26</v>
      </c>
      <c r="D8" s="263"/>
      <c r="E8" s="272"/>
      <c r="F8" s="272"/>
      <c r="G8" s="398" t="str">
        <f>IF(ProjTitle&lt;&gt;"",ProjTitle,"")</f>
        <v/>
      </c>
      <c r="H8" s="398"/>
      <c r="I8" s="398"/>
      <c r="J8" s="398"/>
      <c r="K8" s="398"/>
      <c r="L8" s="398"/>
      <c r="M8" s="398"/>
      <c r="N8" s="398"/>
      <c r="O8" s="398"/>
      <c r="P8" s="273"/>
      <c r="Q8" s="34" t="str">
        <f>IF(G8="","&lt;&lt;&lt; Enter Information in Part II","")</f>
        <v>&lt;&lt;&lt; Enter Information in Part II</v>
      </c>
    </row>
    <row r="9" spans="2:17" ht="15.5" x14ac:dyDescent="0.35">
      <c r="B9" s="262"/>
      <c r="C9" s="271"/>
      <c r="D9" s="263"/>
      <c r="E9" s="272"/>
      <c r="F9" s="272"/>
      <c r="G9" s="22"/>
      <c r="H9" s="22"/>
      <c r="I9" s="22"/>
      <c r="J9" s="22"/>
      <c r="K9" s="22"/>
      <c r="L9" s="22"/>
      <c r="M9" s="22"/>
      <c r="N9" s="22"/>
      <c r="O9" s="22"/>
      <c r="P9" s="273"/>
    </row>
    <row r="10" spans="2:17" ht="21" customHeight="1" x14ac:dyDescent="0.35">
      <c r="B10" s="262"/>
      <c r="C10" s="271" t="s">
        <v>27</v>
      </c>
      <c r="D10" s="274"/>
      <c r="E10" s="274"/>
      <c r="F10" s="274"/>
      <c r="G10" s="274"/>
      <c r="H10" s="274"/>
      <c r="I10" s="274"/>
      <c r="J10" s="274"/>
      <c r="K10" s="272"/>
      <c r="L10" s="263"/>
      <c r="M10" s="272"/>
      <c r="N10" s="272"/>
      <c r="O10" s="272"/>
      <c r="P10" s="273"/>
    </row>
    <row r="11" spans="2:17" ht="21" customHeight="1" x14ac:dyDescent="0.3">
      <c r="B11" s="262"/>
      <c r="C11" s="383"/>
      <c r="D11" s="384"/>
      <c r="E11" s="384"/>
      <c r="F11" s="384"/>
      <c r="G11" s="384"/>
      <c r="H11" s="384"/>
      <c r="I11" s="384"/>
      <c r="J11" s="384"/>
      <c r="K11" s="384"/>
      <c r="L11" s="385"/>
      <c r="M11" s="385"/>
      <c r="N11" s="385"/>
      <c r="O11" s="386"/>
      <c r="P11" s="273"/>
    </row>
    <row r="12" spans="2:17" ht="15" x14ac:dyDescent="0.3">
      <c r="B12" s="262"/>
      <c r="C12" s="387"/>
      <c r="D12" s="388"/>
      <c r="E12" s="388"/>
      <c r="F12" s="388"/>
      <c r="G12" s="388"/>
      <c r="H12" s="388"/>
      <c r="I12" s="388"/>
      <c r="J12" s="388"/>
      <c r="K12" s="388"/>
      <c r="L12" s="389"/>
      <c r="M12" s="389"/>
      <c r="N12" s="389"/>
      <c r="O12" s="390"/>
      <c r="P12" s="273"/>
      <c r="Q12" s="34" t="str">
        <f>IF(C11="","&lt;&lt;&lt; Required Information","")</f>
        <v>&lt;&lt;&lt; Required Information</v>
      </c>
    </row>
    <row r="13" spans="2:17" ht="15" x14ac:dyDescent="0.3">
      <c r="B13" s="262"/>
      <c r="C13" s="387"/>
      <c r="D13" s="388"/>
      <c r="E13" s="388"/>
      <c r="F13" s="388"/>
      <c r="G13" s="388"/>
      <c r="H13" s="388"/>
      <c r="I13" s="388"/>
      <c r="J13" s="388"/>
      <c r="K13" s="388"/>
      <c r="L13" s="389"/>
      <c r="M13" s="389"/>
      <c r="N13" s="389"/>
      <c r="O13" s="390"/>
      <c r="P13" s="273"/>
    </row>
    <row r="14" spans="2:17" ht="15" x14ac:dyDescent="0.3">
      <c r="B14" s="262"/>
      <c r="C14" s="391"/>
      <c r="D14" s="392"/>
      <c r="E14" s="392"/>
      <c r="F14" s="392"/>
      <c r="G14" s="392"/>
      <c r="H14" s="392"/>
      <c r="I14" s="392"/>
      <c r="J14" s="392"/>
      <c r="K14" s="392"/>
      <c r="L14" s="393"/>
      <c r="M14" s="393"/>
      <c r="N14" s="393"/>
      <c r="O14" s="394"/>
      <c r="P14" s="273"/>
    </row>
    <row r="15" spans="2:17" ht="15.5" x14ac:dyDescent="0.35">
      <c r="B15" s="262"/>
      <c r="C15" s="274"/>
      <c r="D15" s="274"/>
      <c r="E15" s="274"/>
      <c r="F15" s="274"/>
      <c r="G15" s="274"/>
      <c r="H15" s="274"/>
      <c r="I15" s="274"/>
      <c r="J15" s="274"/>
      <c r="K15" s="272"/>
      <c r="L15" s="263"/>
      <c r="M15" s="272"/>
      <c r="N15" s="272"/>
      <c r="O15" s="272"/>
      <c r="P15" s="273"/>
    </row>
    <row r="16" spans="2:17" ht="31.5" customHeight="1" x14ac:dyDescent="0.35">
      <c r="B16" s="262"/>
      <c r="C16" s="400" t="s">
        <v>28</v>
      </c>
      <c r="D16" s="400"/>
      <c r="E16" s="400"/>
      <c r="F16" s="400"/>
      <c r="G16" s="400"/>
      <c r="H16" s="400"/>
      <c r="I16" s="274"/>
      <c r="J16" s="274"/>
      <c r="K16" s="274"/>
      <c r="L16" s="274"/>
      <c r="M16" s="272"/>
      <c r="N16" s="272"/>
      <c r="O16" s="272"/>
      <c r="P16" s="273"/>
    </row>
    <row r="17" spans="2:17" ht="15.5" x14ac:dyDescent="0.35">
      <c r="B17" s="262"/>
      <c r="C17" s="400"/>
      <c r="D17" s="400"/>
      <c r="E17" s="400"/>
      <c r="F17" s="400"/>
      <c r="G17" s="400"/>
      <c r="H17" s="400"/>
      <c r="I17" s="274"/>
      <c r="J17" s="399"/>
      <c r="K17" s="399"/>
      <c r="L17" s="32" t="s">
        <v>29</v>
      </c>
      <c r="M17" s="272"/>
      <c r="N17" s="272"/>
      <c r="O17" s="272"/>
      <c r="P17" s="273"/>
      <c r="Q17" s="34" t="str">
        <f>IF(J17="","&lt;&lt;&lt; Required Information","")</f>
        <v>&lt;&lt;&lt; Required Information</v>
      </c>
    </row>
    <row r="18" spans="2:17" ht="15.5" x14ac:dyDescent="0.35">
      <c r="B18" s="262"/>
      <c r="C18" s="274"/>
      <c r="D18" s="274"/>
      <c r="E18" s="274"/>
      <c r="F18" s="274"/>
      <c r="G18" s="274"/>
      <c r="H18" s="274"/>
      <c r="I18" s="274"/>
      <c r="J18" s="274"/>
      <c r="K18" s="272"/>
      <c r="L18" s="263"/>
      <c r="M18" s="272"/>
      <c r="N18" s="272"/>
      <c r="O18" s="272"/>
      <c r="P18" s="273"/>
    </row>
    <row r="19" spans="2:17" ht="15" customHeight="1" x14ac:dyDescent="0.35">
      <c r="B19" s="262"/>
      <c r="C19" s="280" t="s">
        <v>30</v>
      </c>
      <c r="D19" s="144"/>
      <c r="E19" s="144"/>
      <c r="F19" s="144"/>
      <c r="G19" s="274"/>
      <c r="H19" s="274"/>
      <c r="I19" s="403"/>
      <c r="J19" s="403"/>
      <c r="K19" s="403"/>
      <c r="L19" s="32" t="s">
        <v>31</v>
      </c>
      <c r="M19" s="272"/>
      <c r="N19" s="335"/>
      <c r="O19" s="335"/>
      <c r="P19" s="273"/>
      <c r="Q19" s="34" t="str">
        <f>IF(I19="","&lt;&lt;&lt; Required Information","")</f>
        <v>&lt;&lt;&lt; Required Information</v>
      </c>
    </row>
    <row r="20" spans="2:17" ht="15" customHeight="1" x14ac:dyDescent="0.35">
      <c r="B20" s="262"/>
      <c r="C20" s="280"/>
      <c r="D20" s="144"/>
      <c r="E20" s="144"/>
      <c r="F20" s="144"/>
      <c r="G20" s="274"/>
      <c r="H20" s="274"/>
      <c r="I20" s="274"/>
      <c r="J20" s="274"/>
      <c r="K20" s="274"/>
      <c r="L20" s="274"/>
      <c r="M20" s="272"/>
      <c r="N20" s="335"/>
      <c r="O20" s="335"/>
      <c r="P20" s="273"/>
      <c r="Q20" s="34"/>
    </row>
    <row r="21" spans="2:17" ht="15.5" x14ac:dyDescent="0.35">
      <c r="B21" s="262"/>
      <c r="C21" s="280" t="s">
        <v>32</v>
      </c>
      <c r="D21" s="144"/>
      <c r="E21" s="144"/>
      <c r="F21" s="144"/>
      <c r="G21" s="144"/>
      <c r="H21" s="144"/>
      <c r="I21" s="274"/>
      <c r="J21" s="403"/>
      <c r="K21" s="403"/>
      <c r="L21" s="32" t="s">
        <v>33</v>
      </c>
      <c r="M21" s="144"/>
      <c r="N21" s="144"/>
      <c r="O21" s="144"/>
      <c r="P21" s="273"/>
      <c r="Q21" s="34" t="str">
        <f>IF(J21="","&lt;&lt;&lt; Required Information","")</f>
        <v>&lt;&lt;&lt; Required Information</v>
      </c>
    </row>
    <row r="22" spans="2:17" ht="15.5" x14ac:dyDescent="0.35">
      <c r="B22" s="262"/>
      <c r="C22" s="280"/>
      <c r="D22" s="144"/>
      <c r="E22" s="144"/>
      <c r="F22" s="144"/>
      <c r="G22" s="144"/>
      <c r="H22" s="144"/>
      <c r="I22" s="32"/>
      <c r="J22" s="145"/>
      <c r="K22" s="144"/>
      <c r="L22" s="144"/>
      <c r="M22" s="144"/>
      <c r="N22" s="144"/>
      <c r="O22" s="144"/>
      <c r="P22" s="273"/>
    </row>
    <row r="23" spans="2:17" ht="15.5" x14ac:dyDescent="0.35">
      <c r="B23" s="262"/>
      <c r="C23" s="280" t="s">
        <v>34</v>
      </c>
      <c r="D23" s="144"/>
      <c r="E23" s="144"/>
      <c r="F23" s="144"/>
      <c r="G23" s="281"/>
      <c r="H23" s="275"/>
      <c r="I23" s="32"/>
      <c r="J23" s="145"/>
      <c r="K23" s="144"/>
      <c r="L23" s="144"/>
      <c r="M23" s="144"/>
      <c r="N23" s="144"/>
      <c r="O23" s="144"/>
      <c r="P23" s="273"/>
    </row>
    <row r="24" spans="2:17" ht="15" x14ac:dyDescent="0.3">
      <c r="B24" s="262"/>
      <c r="C24" s="383"/>
      <c r="D24" s="404"/>
      <c r="E24" s="404"/>
      <c r="F24" s="404"/>
      <c r="G24" s="404"/>
      <c r="H24" s="404"/>
      <c r="I24" s="404"/>
      <c r="J24" s="404"/>
      <c r="K24" s="404"/>
      <c r="L24" s="404"/>
      <c r="M24" s="404"/>
      <c r="N24" s="404"/>
      <c r="O24" s="405"/>
      <c r="P24" s="273"/>
    </row>
    <row r="25" spans="2:17" ht="15" x14ac:dyDescent="0.3">
      <c r="B25" s="262"/>
      <c r="C25" s="406"/>
      <c r="D25" s="407"/>
      <c r="E25" s="407"/>
      <c r="F25" s="407"/>
      <c r="G25" s="407"/>
      <c r="H25" s="407"/>
      <c r="I25" s="407"/>
      <c r="J25" s="407"/>
      <c r="K25" s="407"/>
      <c r="L25" s="407"/>
      <c r="M25" s="407"/>
      <c r="N25" s="407"/>
      <c r="O25" s="408"/>
      <c r="P25" s="273"/>
      <c r="Q25" s="34" t="str">
        <f>IF(J$21="Other",IF(C24="","&lt;&lt;&lt; Required Information",""),"")</f>
        <v/>
      </c>
    </row>
    <row r="26" spans="2:17" ht="15" x14ac:dyDescent="0.3">
      <c r="B26" s="262"/>
      <c r="C26" s="406"/>
      <c r="D26" s="407"/>
      <c r="E26" s="407"/>
      <c r="F26" s="407"/>
      <c r="G26" s="407"/>
      <c r="H26" s="407"/>
      <c r="I26" s="407"/>
      <c r="J26" s="407"/>
      <c r="K26" s="407"/>
      <c r="L26" s="407"/>
      <c r="M26" s="407"/>
      <c r="N26" s="407"/>
      <c r="O26" s="408"/>
      <c r="P26" s="273"/>
    </row>
    <row r="27" spans="2:17" ht="15.75" customHeight="1" x14ac:dyDescent="0.3">
      <c r="B27" s="262"/>
      <c r="C27" s="409"/>
      <c r="D27" s="410"/>
      <c r="E27" s="410"/>
      <c r="F27" s="410"/>
      <c r="G27" s="410"/>
      <c r="H27" s="410"/>
      <c r="I27" s="410"/>
      <c r="J27" s="410"/>
      <c r="K27" s="410"/>
      <c r="L27" s="410"/>
      <c r="M27" s="410"/>
      <c r="N27" s="410"/>
      <c r="O27" s="411"/>
      <c r="P27" s="273"/>
    </row>
    <row r="28" spans="2:17" ht="15.5" x14ac:dyDescent="0.35">
      <c r="B28" s="262"/>
      <c r="C28" s="275"/>
      <c r="D28" s="275"/>
      <c r="E28" s="275"/>
      <c r="F28" s="275"/>
      <c r="G28" s="275"/>
      <c r="H28" s="275"/>
      <c r="I28" s="275"/>
      <c r="J28" s="275"/>
      <c r="K28" s="275"/>
      <c r="L28" s="276"/>
      <c r="M28" s="276"/>
      <c r="N28" s="276"/>
      <c r="O28" s="276"/>
      <c r="P28" s="273"/>
    </row>
    <row r="29" spans="2:17" ht="39" customHeight="1" x14ac:dyDescent="0.3">
      <c r="B29" s="262"/>
      <c r="C29" s="413" t="s">
        <v>35</v>
      </c>
      <c r="D29" s="413"/>
      <c r="E29" s="413"/>
      <c r="F29" s="413"/>
      <c r="G29" s="413"/>
      <c r="H29" s="413"/>
      <c r="I29" s="413"/>
      <c r="J29" s="413"/>
      <c r="K29" s="413"/>
      <c r="L29" s="413"/>
      <c r="M29" s="413"/>
      <c r="N29" s="413"/>
      <c r="O29" s="413"/>
      <c r="P29" s="273"/>
    </row>
    <row r="30" spans="2:17" ht="31.5" customHeight="1" x14ac:dyDescent="0.3">
      <c r="B30" s="262"/>
      <c r="C30" s="383"/>
      <c r="D30" s="404"/>
      <c r="E30" s="404"/>
      <c r="F30" s="404"/>
      <c r="G30" s="404"/>
      <c r="H30" s="404"/>
      <c r="I30" s="404"/>
      <c r="J30" s="404"/>
      <c r="K30" s="404"/>
      <c r="L30" s="404"/>
      <c r="M30" s="404"/>
      <c r="N30" s="404"/>
      <c r="O30" s="405"/>
      <c r="P30" s="273"/>
    </row>
    <row r="31" spans="2:17" ht="15" x14ac:dyDescent="0.3">
      <c r="B31" s="262"/>
      <c r="C31" s="406"/>
      <c r="D31" s="407"/>
      <c r="E31" s="407"/>
      <c r="F31" s="407"/>
      <c r="G31" s="407"/>
      <c r="H31" s="407"/>
      <c r="I31" s="407"/>
      <c r="J31" s="407"/>
      <c r="K31" s="407"/>
      <c r="L31" s="407"/>
      <c r="M31" s="407"/>
      <c r="N31" s="407"/>
      <c r="O31" s="408"/>
      <c r="P31" s="273"/>
      <c r="Q31" s="34" t="str">
        <f>IF(J$21="CPEC",IF(C30="","&lt;&lt;&lt; Required Information",""),"")</f>
        <v/>
      </c>
    </row>
    <row r="32" spans="2:17" ht="15" x14ac:dyDescent="0.3">
      <c r="B32" s="262"/>
      <c r="C32" s="406"/>
      <c r="D32" s="407"/>
      <c r="E32" s="407"/>
      <c r="F32" s="407"/>
      <c r="G32" s="407"/>
      <c r="H32" s="407"/>
      <c r="I32" s="407"/>
      <c r="J32" s="407"/>
      <c r="K32" s="407"/>
      <c r="L32" s="407"/>
      <c r="M32" s="407"/>
      <c r="N32" s="407"/>
      <c r="O32" s="408"/>
      <c r="P32" s="273"/>
    </row>
    <row r="33" spans="2:17" ht="15" x14ac:dyDescent="0.3">
      <c r="B33" s="262"/>
      <c r="C33" s="409"/>
      <c r="D33" s="410"/>
      <c r="E33" s="410"/>
      <c r="F33" s="410"/>
      <c r="G33" s="410"/>
      <c r="H33" s="410"/>
      <c r="I33" s="410"/>
      <c r="J33" s="410"/>
      <c r="K33" s="410"/>
      <c r="L33" s="410"/>
      <c r="M33" s="410"/>
      <c r="N33" s="410"/>
      <c r="O33" s="411"/>
      <c r="P33" s="273"/>
    </row>
    <row r="34" spans="2:17" ht="15" x14ac:dyDescent="0.3">
      <c r="B34" s="262"/>
      <c r="C34" s="279"/>
      <c r="D34" s="279"/>
      <c r="E34" s="279"/>
      <c r="F34" s="279"/>
      <c r="G34" s="279"/>
      <c r="H34" s="279"/>
      <c r="I34" s="279"/>
      <c r="J34" s="279"/>
      <c r="K34" s="279"/>
      <c r="L34" s="279"/>
      <c r="M34" s="279"/>
      <c r="N34" s="279"/>
      <c r="O34" s="279"/>
      <c r="P34" s="273"/>
    </row>
    <row r="35" spans="2:17" ht="65.150000000000006" customHeight="1" x14ac:dyDescent="0.35">
      <c r="B35" s="262"/>
      <c r="C35" s="401" t="s">
        <v>36</v>
      </c>
      <c r="D35" s="401"/>
      <c r="E35" s="401"/>
      <c r="F35" s="401"/>
      <c r="G35" s="401"/>
      <c r="H35" s="412"/>
      <c r="I35" s="412"/>
      <c r="J35" s="412"/>
      <c r="K35" s="412"/>
      <c r="L35" s="412"/>
      <c r="M35" s="412"/>
      <c r="N35" s="412"/>
      <c r="O35" s="412"/>
      <c r="P35" s="273"/>
      <c r="Q35" s="34" t="str">
        <f>IF(J$21="CPEC",IF(H35="","&lt;&lt;&lt; Required Information",""),"")</f>
        <v/>
      </c>
    </row>
    <row r="36" spans="2:17" ht="15.5" x14ac:dyDescent="0.35">
      <c r="B36" s="262"/>
      <c r="C36" s="325"/>
      <c r="D36" s="325"/>
      <c r="E36" s="325"/>
      <c r="F36" s="325"/>
      <c r="G36" s="325"/>
      <c r="H36" s="334"/>
      <c r="I36" s="334"/>
      <c r="J36" s="334"/>
      <c r="K36" s="334"/>
      <c r="L36" s="334"/>
      <c r="M36" s="334"/>
      <c r="N36" s="334"/>
      <c r="O36" s="334"/>
      <c r="P36" s="273"/>
      <c r="Q36" s="34"/>
    </row>
    <row r="37" spans="2:17" ht="60" customHeight="1" x14ac:dyDescent="0.35">
      <c r="B37" s="262"/>
      <c r="C37" s="401" t="s">
        <v>37</v>
      </c>
      <c r="D37" s="401"/>
      <c r="E37" s="401"/>
      <c r="F37" s="401"/>
      <c r="G37" s="401"/>
      <c r="H37" s="401"/>
      <c r="I37" s="334"/>
      <c r="J37" s="327"/>
      <c r="K37" s="402" t="s">
        <v>38</v>
      </c>
      <c r="L37" s="402"/>
      <c r="M37" s="334"/>
      <c r="N37" s="334"/>
      <c r="O37" s="334"/>
      <c r="P37" s="273"/>
      <c r="Q37" s="34" t="str">
        <f>IF(AND($I$19="Distribution-Connected",J$21="CPEC"),IF(J37="","&lt;&lt;&lt; Required Information",""),"")</f>
        <v/>
      </c>
    </row>
    <row r="38" spans="2:17" ht="15.5" x14ac:dyDescent="0.35">
      <c r="B38" s="262"/>
      <c r="C38" s="325"/>
      <c r="D38" s="325"/>
      <c r="E38" s="325"/>
      <c r="F38" s="325"/>
      <c r="G38" s="325"/>
      <c r="H38" s="334"/>
      <c r="I38" s="334"/>
      <c r="J38" s="334"/>
      <c r="K38" s="338"/>
      <c r="L38" s="334"/>
      <c r="M38" s="334"/>
      <c r="N38" s="334"/>
      <c r="O38" s="334"/>
      <c r="P38" s="273"/>
      <c r="Q38" s="34"/>
    </row>
    <row r="39" spans="2:17" ht="47.5" customHeight="1" x14ac:dyDescent="0.35">
      <c r="B39" s="262"/>
      <c r="C39" s="325"/>
      <c r="D39" s="401" t="str">
        <f>IF(J37="Yes","If Yes, please identify which program and provide the reservation approval date as given in the approval letter from DOER.","If intended, please identify which program. A reservation approval date response is not required.")</f>
        <v>If intended, please identify which program. A reservation approval date response is not required.</v>
      </c>
      <c r="E39" s="401"/>
      <c r="F39" s="401"/>
      <c r="G39" s="401"/>
      <c r="H39" s="401"/>
      <c r="I39" s="334"/>
      <c r="J39" s="326"/>
      <c r="K39" s="337" t="s">
        <v>39</v>
      </c>
      <c r="L39" s="334"/>
      <c r="M39" s="326"/>
      <c r="N39" s="336" t="s">
        <v>40</v>
      </c>
      <c r="O39" s="334"/>
      <c r="P39" s="273"/>
      <c r="Q39" s="34"/>
    </row>
    <row r="40" spans="2:17" ht="15.5" x14ac:dyDescent="0.35">
      <c r="B40" s="262"/>
      <c r="C40" s="325"/>
      <c r="D40" s="325"/>
      <c r="E40" s="325"/>
      <c r="F40" s="325"/>
      <c r="G40" s="325"/>
      <c r="H40" s="334"/>
      <c r="I40" s="334"/>
      <c r="J40" s="334"/>
      <c r="K40" s="338"/>
      <c r="L40" s="334"/>
      <c r="M40" s="334"/>
      <c r="N40" s="334"/>
      <c r="O40" s="334"/>
      <c r="P40" s="273"/>
      <c r="Q40" s="34"/>
    </row>
    <row r="41" spans="2:17" ht="33" customHeight="1" x14ac:dyDescent="0.35">
      <c r="B41" s="262"/>
      <c r="C41" s="325"/>
      <c r="D41" s="401" t="str">
        <f>IF(J37="Yes","If Yes, how much of the proposals capacity is reserved under the selected program?","If intended, how much of the proposals capacity might be reserved under the selected program?")</f>
        <v>If intended, how much of the proposals capacity might be reserved under the selected program?</v>
      </c>
      <c r="E41" s="401"/>
      <c r="F41" s="401"/>
      <c r="G41" s="401"/>
      <c r="H41" s="401"/>
      <c r="I41" s="325"/>
      <c r="J41" s="326"/>
      <c r="K41" s="337" t="s">
        <v>41</v>
      </c>
      <c r="L41" s="325"/>
      <c r="M41" s="325"/>
      <c r="N41" s="325"/>
      <c r="O41" s="325"/>
      <c r="P41" s="273"/>
      <c r="Q41" s="34"/>
    </row>
    <row r="42" spans="2:17" ht="15" x14ac:dyDescent="0.3">
      <c r="B42" s="262"/>
      <c r="C42" s="325"/>
      <c r="D42" s="325"/>
      <c r="E42" s="325"/>
      <c r="F42" s="325"/>
      <c r="G42" s="325"/>
      <c r="H42" s="325"/>
      <c r="I42" s="325"/>
      <c r="J42" s="325"/>
      <c r="K42" s="325"/>
      <c r="L42" s="325"/>
      <c r="M42" s="325"/>
      <c r="N42" s="325"/>
      <c r="O42" s="325"/>
      <c r="P42" s="273"/>
      <c r="Q42" s="34"/>
    </row>
    <row r="43" spans="2:17" ht="34" customHeight="1" x14ac:dyDescent="0.35">
      <c r="B43" s="262"/>
      <c r="C43" s="401" t="s">
        <v>42</v>
      </c>
      <c r="D43" s="401"/>
      <c r="E43" s="401"/>
      <c r="F43" s="401"/>
      <c r="G43" s="401"/>
      <c r="H43" s="401"/>
      <c r="I43" s="325"/>
      <c r="J43" s="327"/>
      <c r="K43" s="337" t="s">
        <v>43</v>
      </c>
      <c r="L43" s="325"/>
      <c r="M43" s="325"/>
      <c r="N43" s="325"/>
      <c r="O43" s="325"/>
      <c r="P43" s="273"/>
      <c r="Q43" s="34"/>
    </row>
    <row r="44" spans="2:17" ht="15" x14ac:dyDescent="0.3">
      <c r="B44" s="262"/>
      <c r="C44" s="279"/>
      <c r="D44" s="279"/>
      <c r="E44" s="279"/>
      <c r="F44" s="279"/>
      <c r="G44" s="279"/>
      <c r="H44" s="279"/>
      <c r="I44" s="279"/>
      <c r="J44" s="279"/>
      <c r="K44" s="279"/>
      <c r="L44" s="279"/>
      <c r="M44" s="279"/>
      <c r="N44" s="279"/>
      <c r="O44" s="279"/>
      <c r="P44" s="273"/>
    </row>
    <row r="45" spans="2:17" ht="79.5" customHeight="1" x14ac:dyDescent="0.35">
      <c r="B45" s="262"/>
      <c r="C45" s="279"/>
      <c r="D45" s="401" t="str">
        <f>IF(J43="No","If the proposal has not received its SoQ, what is the assumed date the proposal with receive the SoQ? (This date will be used to determine the assumption around the 10 year application of the NTRM or DCM during the evaluation)","And when did the proposal receive its SoQ?")</f>
        <v>And when did the proposal receive its SoQ?</v>
      </c>
      <c r="E45" s="401"/>
      <c r="F45" s="401"/>
      <c r="G45" s="401"/>
      <c r="H45" s="401"/>
      <c r="I45" s="279"/>
      <c r="J45" s="346"/>
      <c r="K45" s="336" t="s">
        <v>40</v>
      </c>
      <c r="L45" s="279"/>
      <c r="M45" s="279"/>
      <c r="N45" s="279"/>
      <c r="O45" s="279"/>
      <c r="P45" s="273"/>
    </row>
    <row r="46" spans="2:17" ht="16" thickBot="1" x14ac:dyDescent="0.4">
      <c r="B46" s="2"/>
      <c r="C46" s="3"/>
      <c r="D46" s="3"/>
      <c r="E46" s="11"/>
      <c r="F46" s="11"/>
      <c r="G46" s="11"/>
      <c r="H46" s="12"/>
      <c r="I46" s="12"/>
      <c r="J46" s="12"/>
      <c r="K46" s="3"/>
      <c r="L46" s="3"/>
      <c r="M46" s="3"/>
      <c r="N46" s="3"/>
      <c r="O46" s="3"/>
      <c r="P46" s="4"/>
    </row>
    <row r="49" ht="5.15" customHeight="1" x14ac:dyDescent="0.3"/>
  </sheetData>
  <sheetProtection algorithmName="SHA-512" hashValue="+PENBP/Q2EigFiv5qu4/5Po/F9BHReJWZj6OsiFwiQpn1vP/22P/IDvTTH57qyejuZoQ22/9p7Mdv6S8Hj1xBg==" saltValue="qk7XtxGdOQfgeIVXs5OUQA==" spinCount="100000" sheet="1" selectLockedCells="1"/>
  <mergeCells count="20">
    <mergeCell ref="J17:K17"/>
    <mergeCell ref="C16:H17"/>
    <mergeCell ref="D45:H45"/>
    <mergeCell ref="K37:L37"/>
    <mergeCell ref="C43:H43"/>
    <mergeCell ref="C37:H37"/>
    <mergeCell ref="J21:K21"/>
    <mergeCell ref="D39:H39"/>
    <mergeCell ref="D41:H41"/>
    <mergeCell ref="I19:K19"/>
    <mergeCell ref="C35:G35"/>
    <mergeCell ref="C24:O27"/>
    <mergeCell ref="C30:O33"/>
    <mergeCell ref="H35:O35"/>
    <mergeCell ref="C29:O29"/>
    <mergeCell ref="C11:O14"/>
    <mergeCell ref="B3:P3"/>
    <mergeCell ref="B4:P4"/>
    <mergeCell ref="G6:O6"/>
    <mergeCell ref="G8:O8"/>
  </mergeCells>
  <phoneticPr fontId="27" type="noConversion"/>
  <conditionalFormatting sqref="G6:O6">
    <cfRule type="cellIs" dxfId="112" priority="2" operator="equal">
      <formula>""</formula>
    </cfRule>
  </conditionalFormatting>
  <conditionalFormatting sqref="G8:O8">
    <cfRule type="cellIs" dxfId="111" priority="4" operator="equal">
      <formula>""</formula>
    </cfRule>
  </conditionalFormatting>
  <dataValidations count="9">
    <dataValidation type="list" allowBlank="1" showInputMessage="1" showErrorMessage="1" sqref="J21 G23" xr:uid="{8B9B5105-4D91-4606-BFCB-9D05D724E986}">
      <formula1>"CPEC, Other"</formula1>
    </dataValidation>
    <dataValidation type="list" allowBlank="1" showInputMessage="1" showErrorMessage="1" sqref="I19" xr:uid="{95D34B6A-8F5B-4E02-84D4-75BDD06B9915}">
      <formula1>"Transmission-Connected, Distribution-Connected"</formula1>
    </dataValidation>
    <dataValidation type="list" allowBlank="1" showInputMessage="1" showErrorMessage="1" sqref="J43" xr:uid="{87C1B24C-5F19-42A8-AE07-A645E7516193}">
      <formula1>"Yes,No"</formula1>
    </dataValidation>
    <dataValidation type="list" allowBlank="1" showInputMessage="1" showErrorMessage="1" sqref="J39" xr:uid="{80B0CACF-4E60-454A-B89A-7F8B0FE71110}">
      <formula1>"DCM,NTRM,N/A"</formula1>
    </dataValidation>
    <dataValidation type="date" allowBlank="1" showInputMessage="1" showErrorMessage="1" promptTitle="Input reservation approval date" prompt="Input in MM/DD/YYYY format. Example:  08/01/2024." sqref="M39" xr:uid="{BF88E02A-8D0C-4FA6-A311-8978DF2D511D}">
      <formula1>43831</formula1>
      <formula2>46388</formula2>
    </dataValidation>
    <dataValidation allowBlank="1" showInputMessage="1" showErrorMessage="1" promptTitle="DCM or NTRM Reserved Capacity" prompt="Enter the number of MW reserved under the respective DCM or NTRM program" sqref="J41" xr:uid="{BEA41B0F-6CFA-4579-9022-81091F1041FA}"/>
    <dataValidation type="date" allowBlank="1" showInputMessage="1" showErrorMessage="1" promptTitle="Input SoQ date" prompt="Input in MM/DD/YYYY format. Example:  08/01/2024." sqref="J45" xr:uid="{7BF1B3AA-F4E7-4FDC-899F-CA1035A80E32}">
      <formula1>43831</formula1>
      <formula2>49310</formula2>
    </dataValidation>
    <dataValidation type="list" allowBlank="1" showInputMessage="1" showErrorMessage="1" sqref="J37" xr:uid="{20E58D41-974C-44BA-8BDE-6E59F2F5D316}">
      <formula1>"Yes,No,No - but intended,N/A"</formula1>
    </dataValidation>
    <dataValidation type="list" allowBlank="1" showInputMessage="1" showErrorMessage="1" sqref="J17" xr:uid="{9EE4BC2D-46A0-4948-B27E-7D0C3C434CCC}">
      <formula1>"New,Existing"</formula1>
    </dataValidation>
  </dataValidations>
  <pageMargins left="0.5" right="0.5" top="0.75" bottom="0.5" header="0.3" footer="0.3"/>
  <pageSetup scale="95" fitToHeight="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163BACF-63AB-4DF2-994F-F08E29F33437}">
          <x14:formula1>
            <xm:f>Tables!$B$60:$B$63</xm:f>
          </x14:formula1>
          <xm:sqref>H38 H35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AE145"/>
  <sheetViews>
    <sheetView showGridLines="0" zoomScale="85" zoomScaleNormal="85" workbookViewId="0">
      <selection activeCell="J28" sqref="J28"/>
    </sheetView>
  </sheetViews>
  <sheetFormatPr defaultColWidth="9.1796875" defaultRowHeight="14" x14ac:dyDescent="0.3"/>
  <cols>
    <col min="1" max="1" width="3.453125" style="13" customWidth="1"/>
    <col min="2" max="2" width="4.7265625" style="13" customWidth="1"/>
    <col min="3" max="3" width="10.453125" style="13" customWidth="1"/>
    <col min="4" max="4" width="11" style="13" customWidth="1"/>
    <col min="5" max="5" width="11.1796875" style="13" customWidth="1"/>
    <col min="6" max="6" width="10.26953125" style="13" customWidth="1"/>
    <col min="7" max="7" width="11.7265625" style="13" customWidth="1"/>
    <col min="8" max="11" width="10.26953125" style="13" customWidth="1"/>
    <col min="12" max="12" width="17" style="13" customWidth="1"/>
    <col min="13" max="13" width="9.1796875" style="13" customWidth="1"/>
    <col min="14" max="31" width="9.1796875" style="104"/>
    <col min="32" max="16384" width="9.1796875" style="13"/>
  </cols>
  <sheetData>
    <row r="1" spans="2:13" ht="14.5" thickBot="1" x14ac:dyDescent="0.35"/>
    <row r="2" spans="2:13" x14ac:dyDescent="0.3">
      <c r="B2" s="8" t="str">
        <f>"Version " &amp; Version</f>
        <v>Version RD2 FINAL</v>
      </c>
      <c r="C2" s="1"/>
      <c r="D2" s="1"/>
      <c r="E2" s="1"/>
      <c r="F2" s="1"/>
      <c r="G2" s="1"/>
      <c r="H2" s="1"/>
      <c r="I2" s="1"/>
      <c r="J2" s="1"/>
      <c r="K2" s="1"/>
      <c r="L2" s="45"/>
    </row>
    <row r="3" spans="2:13" ht="15" x14ac:dyDescent="0.3">
      <c r="B3" s="357" t="s">
        <v>44</v>
      </c>
      <c r="C3" s="358"/>
      <c r="D3" s="358"/>
      <c r="E3" s="358"/>
      <c r="F3" s="358"/>
      <c r="G3" s="358"/>
      <c r="H3" s="358"/>
      <c r="I3" s="358"/>
      <c r="J3" s="358"/>
      <c r="K3" s="358"/>
      <c r="L3" s="359"/>
    </row>
    <row r="4" spans="2:13" ht="15" x14ac:dyDescent="0.3">
      <c r="B4" s="357" t="s">
        <v>45</v>
      </c>
      <c r="C4" s="358"/>
      <c r="D4" s="358"/>
      <c r="E4" s="358"/>
      <c r="F4" s="358"/>
      <c r="G4" s="358"/>
      <c r="H4" s="358"/>
      <c r="I4" s="358"/>
      <c r="J4" s="358"/>
      <c r="K4" s="358"/>
      <c r="L4" s="359"/>
    </row>
    <row r="5" spans="2:13" ht="15" x14ac:dyDescent="0.3">
      <c r="B5" s="65"/>
      <c r="C5" s="36"/>
      <c r="D5" s="36"/>
      <c r="E5" s="36"/>
      <c r="F5" s="36"/>
      <c r="G5" s="36"/>
      <c r="H5" s="36"/>
      <c r="I5" s="36"/>
      <c r="J5" s="36"/>
      <c r="K5" s="36"/>
      <c r="L5" s="67"/>
    </row>
    <row r="6" spans="2:13" ht="15.5" x14ac:dyDescent="0.35">
      <c r="B6" s="65"/>
      <c r="C6" s="5" t="s">
        <v>26</v>
      </c>
      <c r="D6" s="6"/>
      <c r="E6" s="398" t="str">
        <f>IF(ProjTitle&lt;&gt;"",ProjTitle,"")</f>
        <v/>
      </c>
      <c r="F6" s="398"/>
      <c r="G6" s="398"/>
      <c r="H6" s="398"/>
      <c r="I6" s="398"/>
      <c r="J6" s="398"/>
      <c r="K6" s="36"/>
      <c r="L6" s="67"/>
      <c r="M6" s="34" t="str">
        <f>IF(E6="","&lt;&lt;&lt; Enter Information in Part II","")</f>
        <v>&lt;&lt;&lt; Enter Information in Part II</v>
      </c>
    </row>
    <row r="7" spans="2:13" ht="15.5" x14ac:dyDescent="0.35">
      <c r="B7" s="65"/>
      <c r="C7" s="83"/>
      <c r="D7" s="53"/>
      <c r="E7" s="53"/>
      <c r="F7" s="53"/>
      <c r="G7" s="53"/>
      <c r="H7" s="53"/>
      <c r="I7" s="53"/>
      <c r="J7" s="53"/>
      <c r="K7" s="36"/>
      <c r="L7" s="67"/>
    </row>
    <row r="8" spans="2:13" ht="15.5" x14ac:dyDescent="0.35">
      <c r="B8" s="65"/>
      <c r="C8" s="5" t="s">
        <v>46</v>
      </c>
      <c r="D8" s="53"/>
      <c r="E8" s="53"/>
      <c r="F8" s="53"/>
      <c r="G8" s="53"/>
      <c r="H8" s="53"/>
      <c r="I8" s="53"/>
      <c r="J8" s="66"/>
      <c r="K8" s="32" t="s">
        <v>47</v>
      </c>
      <c r="L8" s="67"/>
      <c r="M8" s="34" t="str">
        <f>IF(J8="","&lt;&lt;&lt; Required Information","")</f>
        <v>&lt;&lt;&lt; Required Information</v>
      </c>
    </row>
    <row r="9" spans="2:13" ht="15.5" x14ac:dyDescent="0.35">
      <c r="B9" s="65"/>
      <c r="C9" s="83" t="str">
        <f>IF(J8="Yes","Complete Part IV (a) for the first phase and Part IV (b) for the second phase","")</f>
        <v/>
      </c>
      <c r="D9" s="53"/>
      <c r="E9" s="53"/>
      <c r="F9" s="53"/>
      <c r="G9" s="53"/>
      <c r="H9" s="53"/>
      <c r="I9" s="53"/>
      <c r="J9" s="53"/>
      <c r="K9" s="36"/>
      <c r="L9" s="67"/>
    </row>
    <row r="10" spans="2:13" ht="15.5" x14ac:dyDescent="0.35">
      <c r="B10" s="65"/>
      <c r="C10" s="83"/>
      <c r="D10" s="53"/>
      <c r="E10" s="53"/>
      <c r="F10" s="53"/>
      <c r="G10" s="53"/>
      <c r="H10" s="53"/>
      <c r="I10" s="53"/>
      <c r="J10" s="53"/>
      <c r="K10" s="36"/>
      <c r="L10" s="67"/>
    </row>
    <row r="11" spans="2:13" ht="15.65" customHeight="1" x14ac:dyDescent="0.35">
      <c r="B11" s="65"/>
      <c r="C11" s="422" t="s">
        <v>48</v>
      </c>
      <c r="D11" s="422"/>
      <c r="E11" s="422"/>
      <c r="F11" s="422"/>
      <c r="G11" s="422"/>
      <c r="H11" s="422"/>
      <c r="I11" s="53"/>
      <c r="J11" s="53"/>
      <c r="K11" s="53"/>
      <c r="L11" s="67"/>
    </row>
    <row r="12" spans="2:13" ht="15.5" x14ac:dyDescent="0.35">
      <c r="B12" s="65"/>
      <c r="C12" s="422"/>
      <c r="D12" s="422"/>
      <c r="E12" s="422"/>
      <c r="F12" s="422"/>
      <c r="G12" s="422"/>
      <c r="H12" s="422"/>
      <c r="I12" s="350"/>
      <c r="J12" s="414"/>
      <c r="K12" s="415"/>
      <c r="L12" s="67"/>
      <c r="M12" s="34" t="str">
        <f>IF(J12="","&lt;&lt;&lt; Required Information",IF(EstCOD&gt;=DATE(2033,1,1),"COD must be before 1/1/2033",""))</f>
        <v>&lt;&lt;&lt; Required Information</v>
      </c>
    </row>
    <row r="13" spans="2:13" ht="15.5" x14ac:dyDescent="0.35">
      <c r="B13" s="65"/>
      <c r="C13" s="54"/>
      <c r="D13" s="51"/>
      <c r="E13" s="51"/>
      <c r="F13" s="51"/>
      <c r="G13" s="51"/>
      <c r="H13" s="51"/>
      <c r="I13" s="51"/>
      <c r="J13" s="85"/>
      <c r="K13" s="6"/>
      <c r="L13" s="67"/>
      <c r="M13" s="34"/>
    </row>
    <row r="14" spans="2:13" ht="41.25" customHeight="1" x14ac:dyDescent="0.3">
      <c r="B14" s="65"/>
      <c r="C14" s="416" t="s">
        <v>49</v>
      </c>
      <c r="D14" s="417"/>
      <c r="E14" s="417"/>
      <c r="F14" s="417"/>
      <c r="G14" s="417"/>
      <c r="H14" s="417"/>
      <c r="I14" s="418"/>
      <c r="J14" s="419">
        <f>MAX(EstCOD,IF(DAY(EstCOD)&gt;1,DATE(YEAR(EstCOD),MONTH(EstCOD)+1,1),EstCOD))</f>
        <v>0</v>
      </c>
      <c r="K14" s="420"/>
      <c r="L14" s="67"/>
      <c r="M14" s="34"/>
    </row>
    <row r="15" spans="2:13" ht="15.5" x14ac:dyDescent="0.35">
      <c r="B15" s="65"/>
      <c r="C15" s="87"/>
      <c r="D15" s="87"/>
      <c r="E15" s="87"/>
      <c r="F15" s="87"/>
      <c r="G15" s="87"/>
      <c r="H15" s="88"/>
      <c r="I15" s="87"/>
      <c r="J15" s="18"/>
      <c r="K15" s="17"/>
      <c r="L15" s="67"/>
      <c r="M15" s="34"/>
    </row>
    <row r="16" spans="2:13" ht="15.5" x14ac:dyDescent="0.35">
      <c r="B16" s="65"/>
      <c r="C16" s="5" t="s">
        <v>50</v>
      </c>
      <c r="D16" s="5"/>
      <c r="E16" s="5"/>
      <c r="F16" s="66"/>
      <c r="G16" s="5" t="s">
        <v>51</v>
      </c>
      <c r="H16" s="278"/>
      <c r="I16" s="5"/>
      <c r="J16" s="66"/>
      <c r="K16" s="5" t="s">
        <v>52</v>
      </c>
      <c r="L16" s="67"/>
      <c r="M16" s="34" t="str">
        <f>IF(OR(F16="",J16=""),"&lt;&lt;&lt; Required Information","")</f>
        <v>&lt;&lt;&lt; Required Information</v>
      </c>
    </row>
    <row r="17" spans="2:13" ht="15.5" x14ac:dyDescent="0.35">
      <c r="B17" s="65"/>
      <c r="C17" s="5"/>
      <c r="D17" s="63"/>
      <c r="E17" s="5"/>
      <c r="F17" s="5"/>
      <c r="G17" s="5"/>
      <c r="H17" s="278"/>
      <c r="I17" s="5"/>
      <c r="J17" s="89" t="str">
        <f>IF(CapNet&gt;CapGross,"(Value exceeds Gross Capacity)","")</f>
        <v/>
      </c>
      <c r="K17" s="6"/>
      <c r="L17" s="67"/>
    </row>
    <row r="18" spans="2:13" ht="15.5" x14ac:dyDescent="0.35">
      <c r="B18" s="65"/>
      <c r="C18" s="59" t="s">
        <v>53</v>
      </c>
      <c r="D18" s="277"/>
      <c r="E18" s="59"/>
      <c r="F18" s="59"/>
      <c r="G18" s="59"/>
      <c r="H18" s="278"/>
      <c r="I18" s="59"/>
      <c r="J18" s="288"/>
      <c r="K18" s="59" t="s">
        <v>54</v>
      </c>
      <c r="L18" s="67"/>
      <c r="M18" s="34" t="str">
        <f>IF(J18="","&lt;&lt;&lt; Required Information","")</f>
        <v>&lt;&lt;&lt; Required Information</v>
      </c>
    </row>
    <row r="19" spans="2:13" ht="15.5" x14ac:dyDescent="0.35">
      <c r="B19" s="65"/>
      <c r="C19" s="59"/>
      <c r="D19" s="277"/>
      <c r="E19" s="59"/>
      <c r="F19" s="59"/>
      <c r="G19" s="59"/>
      <c r="H19" s="278"/>
      <c r="I19" s="59"/>
      <c r="J19" s="289"/>
      <c r="K19" s="271"/>
      <c r="L19" s="67"/>
    </row>
    <row r="20" spans="2:13" ht="15.5" x14ac:dyDescent="0.35">
      <c r="B20" s="65"/>
      <c r="C20" s="59" t="s">
        <v>55</v>
      </c>
      <c r="D20" s="277"/>
      <c r="E20" s="59"/>
      <c r="F20" s="59"/>
      <c r="G20" s="59"/>
      <c r="H20" s="278"/>
      <c r="I20" s="59"/>
      <c r="J20" s="288"/>
      <c r="K20" s="59" t="s">
        <v>56</v>
      </c>
      <c r="L20" s="67"/>
      <c r="M20" s="34" t="str">
        <f>IF(J20="","&lt;&lt;&lt; Required Information","")</f>
        <v>&lt;&lt;&lt; Required Information</v>
      </c>
    </row>
    <row r="21" spans="2:13" ht="15.5" x14ac:dyDescent="0.35">
      <c r="B21" s="65"/>
      <c r="C21" s="59"/>
      <c r="D21" s="277"/>
      <c r="E21" s="59"/>
      <c r="F21" s="59"/>
      <c r="G21" s="59"/>
      <c r="H21" s="278"/>
      <c r="I21" s="59"/>
      <c r="J21" s="289"/>
      <c r="K21" s="271"/>
      <c r="L21" s="67"/>
    </row>
    <row r="22" spans="2:13" ht="15.5" x14ac:dyDescent="0.35">
      <c r="B22" s="65"/>
      <c r="C22" s="59" t="s">
        <v>57</v>
      </c>
      <c r="D22" s="277"/>
      <c r="E22" s="59"/>
      <c r="F22" s="59"/>
      <c r="G22" s="59"/>
      <c r="H22" s="278"/>
      <c r="I22" s="59"/>
      <c r="J22" s="288"/>
      <c r="K22" s="59" t="s">
        <v>41</v>
      </c>
      <c r="L22" s="67"/>
      <c r="M22" s="34" t="str">
        <f>IF(J22="","&lt;&lt;&lt; Required Information","")</f>
        <v>&lt;&lt;&lt; Required Information</v>
      </c>
    </row>
    <row r="23" spans="2:13" ht="15.5" x14ac:dyDescent="0.35">
      <c r="B23" s="65"/>
      <c r="C23" s="59"/>
      <c r="D23" s="277"/>
      <c r="E23" s="59"/>
      <c r="F23" s="59"/>
      <c r="G23" s="59"/>
      <c r="H23" s="278"/>
      <c r="I23" s="59"/>
      <c r="J23" s="289"/>
      <c r="K23" s="271"/>
      <c r="L23" s="67"/>
    </row>
    <row r="24" spans="2:13" ht="15.5" x14ac:dyDescent="0.35">
      <c r="B24" s="65"/>
      <c r="C24" s="59" t="s">
        <v>58</v>
      </c>
      <c r="D24" s="277"/>
      <c r="E24" s="59"/>
      <c r="F24" s="59"/>
      <c r="G24" s="59"/>
      <c r="H24" s="278"/>
      <c r="I24" s="59"/>
      <c r="J24" s="288"/>
      <c r="K24" s="59" t="s">
        <v>41</v>
      </c>
      <c r="L24" s="67"/>
      <c r="M24" s="34" t="str">
        <f>IF(J24="","&lt;&lt;&lt; Required Information","")</f>
        <v>&lt;&lt;&lt; Required Information</v>
      </c>
    </row>
    <row r="25" spans="2:13" ht="15.5" x14ac:dyDescent="0.35">
      <c r="B25" s="65"/>
      <c r="C25" s="59"/>
      <c r="D25" s="277"/>
      <c r="E25" s="59"/>
      <c r="F25" s="59"/>
      <c r="G25" s="59"/>
      <c r="H25" s="278"/>
      <c r="I25" s="59"/>
      <c r="J25" s="289"/>
      <c r="K25" s="271"/>
      <c r="L25" s="67"/>
    </row>
    <row r="26" spans="2:13" ht="15.5" x14ac:dyDescent="0.35">
      <c r="B26" s="65"/>
      <c r="C26" s="59" t="s">
        <v>59</v>
      </c>
      <c r="D26" s="277"/>
      <c r="E26" s="59"/>
      <c r="F26" s="59"/>
      <c r="G26" s="59"/>
      <c r="H26" s="278"/>
      <c r="I26" s="59"/>
      <c r="J26" s="288"/>
      <c r="K26" s="59" t="s">
        <v>60</v>
      </c>
      <c r="L26" s="67"/>
      <c r="M26" s="34" t="str">
        <f>IF(J26="","&lt;&lt;&lt; Required Information","")</f>
        <v>&lt;&lt;&lt; Required Information</v>
      </c>
    </row>
    <row r="27" spans="2:13" ht="15.5" x14ac:dyDescent="0.35">
      <c r="B27" s="65"/>
      <c r="C27" s="59"/>
      <c r="D27" s="277"/>
      <c r="E27" s="59"/>
      <c r="F27" s="59"/>
      <c r="G27" s="59"/>
      <c r="H27" s="278"/>
      <c r="I27" s="59"/>
      <c r="J27" s="289"/>
      <c r="K27" s="271"/>
      <c r="L27" s="67"/>
    </row>
    <row r="28" spans="2:13" ht="15.5" x14ac:dyDescent="0.35">
      <c r="B28" s="65"/>
      <c r="C28" s="59" t="s">
        <v>61</v>
      </c>
      <c r="D28" s="277"/>
      <c r="E28" s="59"/>
      <c r="F28" s="59"/>
      <c r="G28" s="59"/>
      <c r="H28" s="278"/>
      <c r="I28" s="59"/>
      <c r="J28" s="288"/>
      <c r="K28" s="59" t="s">
        <v>41</v>
      </c>
      <c r="L28" s="67"/>
      <c r="M28" s="34" t="str">
        <f>IF(J28="","&lt;&lt;&lt; Required Information","")</f>
        <v>&lt;&lt;&lt; Required Information</v>
      </c>
    </row>
    <row r="29" spans="2:13" ht="15.5" x14ac:dyDescent="0.35">
      <c r="B29" s="65"/>
      <c r="C29" s="59"/>
      <c r="D29" s="277"/>
      <c r="E29" s="59"/>
      <c r="F29" s="59"/>
      <c r="G29" s="59"/>
      <c r="H29" s="278"/>
      <c r="I29" s="59"/>
      <c r="J29" s="289"/>
      <c r="K29" s="271"/>
      <c r="L29" s="67"/>
    </row>
    <row r="30" spans="2:13" ht="15.5" x14ac:dyDescent="0.35">
      <c r="B30" s="65"/>
      <c r="C30" s="59" t="s">
        <v>62</v>
      </c>
      <c r="D30" s="277"/>
      <c r="E30" s="59"/>
      <c r="F30" s="59"/>
      <c r="G30" s="59"/>
      <c r="H30" s="278"/>
      <c r="I30" s="59"/>
      <c r="J30" s="288"/>
      <c r="K30" s="59" t="s">
        <v>41</v>
      </c>
      <c r="L30" s="67"/>
      <c r="M30" s="34" t="str">
        <f>IF(J30="","&lt;&lt;&lt; Required Information","")</f>
        <v>&lt;&lt;&lt; Required Information</v>
      </c>
    </row>
    <row r="31" spans="2:13" ht="15.5" x14ac:dyDescent="0.35">
      <c r="B31" s="65"/>
      <c r="C31" s="59"/>
      <c r="D31" s="277"/>
      <c r="E31" s="59"/>
      <c r="F31" s="59"/>
      <c r="G31" s="59"/>
      <c r="H31" s="278"/>
      <c r="I31" s="59"/>
      <c r="J31" s="289"/>
      <c r="K31" s="271"/>
      <c r="L31" s="67"/>
    </row>
    <row r="32" spans="2:13" ht="15.5" x14ac:dyDescent="0.35">
      <c r="B32" s="65"/>
      <c r="C32" s="59" t="s">
        <v>63</v>
      </c>
      <c r="D32" s="277"/>
      <c r="E32" s="59"/>
      <c r="F32" s="59"/>
      <c r="G32" s="59"/>
      <c r="H32" s="278"/>
      <c r="I32" s="59"/>
      <c r="J32" s="288"/>
      <c r="K32" s="59" t="s">
        <v>60</v>
      </c>
      <c r="L32" s="67"/>
      <c r="M32" s="34" t="str">
        <f>IF(J32="","&lt;&lt;&lt; Required Information","")</f>
        <v>&lt;&lt;&lt; Required Information</v>
      </c>
    </row>
    <row r="33" spans="2:13" ht="15.5" x14ac:dyDescent="0.35">
      <c r="B33" s="65"/>
      <c r="C33" s="59"/>
      <c r="D33" s="277"/>
      <c r="E33" s="59"/>
      <c r="F33" s="59"/>
      <c r="G33" s="59"/>
      <c r="H33" s="278"/>
      <c r="I33" s="59"/>
      <c r="J33" s="289"/>
      <c r="K33" s="271"/>
      <c r="L33" s="67"/>
    </row>
    <row r="34" spans="2:13" ht="15.5" x14ac:dyDescent="0.35">
      <c r="B34" s="65"/>
      <c r="C34" s="59" t="s">
        <v>64</v>
      </c>
      <c r="D34" s="277"/>
      <c r="E34" s="59"/>
      <c r="F34" s="59"/>
      <c r="G34" s="59"/>
      <c r="H34" s="278"/>
      <c r="I34" s="59"/>
      <c r="J34" s="288"/>
      <c r="K34" s="59" t="s">
        <v>65</v>
      </c>
      <c r="L34" s="67"/>
      <c r="M34" s="34" t="str">
        <f>IF(J34="","&lt;&lt;&lt; Required Information","")</f>
        <v>&lt;&lt;&lt; Required Information</v>
      </c>
    </row>
    <row r="35" spans="2:13" ht="15.5" x14ac:dyDescent="0.35">
      <c r="B35" s="65"/>
      <c r="C35" s="59"/>
      <c r="D35" s="277"/>
      <c r="E35" s="59"/>
      <c r="F35" s="59"/>
      <c r="G35" s="59"/>
      <c r="H35" s="278"/>
      <c r="I35" s="59"/>
      <c r="J35" s="289"/>
      <c r="K35" s="271"/>
      <c r="L35" s="67"/>
    </row>
    <row r="36" spans="2:13" ht="15.5" x14ac:dyDescent="0.35">
      <c r="B36" s="65"/>
      <c r="C36" s="59" t="s">
        <v>66</v>
      </c>
      <c r="D36" s="277"/>
      <c r="E36" s="59"/>
      <c r="F36" s="59"/>
      <c r="G36" s="59"/>
      <c r="H36" s="278"/>
      <c r="I36" s="59"/>
      <c r="J36" s="288"/>
      <c r="K36" s="59" t="s">
        <v>65</v>
      </c>
      <c r="L36" s="67"/>
      <c r="M36" s="34" t="str">
        <f>IF(J36="","&lt;&lt;&lt; Required Information","")</f>
        <v>&lt;&lt;&lt; Required Information</v>
      </c>
    </row>
    <row r="37" spans="2:13" ht="15.5" x14ac:dyDescent="0.35">
      <c r="B37" s="65"/>
      <c r="C37" s="59"/>
      <c r="D37" s="277"/>
      <c r="E37" s="59"/>
      <c r="F37" s="59"/>
      <c r="G37" s="59"/>
      <c r="H37" s="278"/>
      <c r="I37" s="59"/>
      <c r="J37" s="289"/>
      <c r="K37" s="271"/>
      <c r="L37" s="67"/>
    </row>
    <row r="38" spans="2:13" ht="15.5" x14ac:dyDescent="0.35">
      <c r="B38" s="65"/>
      <c r="C38" s="59" t="s">
        <v>67</v>
      </c>
      <c r="D38" s="277"/>
      <c r="E38" s="59"/>
      <c r="F38" s="59"/>
      <c r="G38" s="59"/>
      <c r="H38" s="278"/>
      <c r="I38" s="59"/>
      <c r="J38" s="288"/>
      <c r="K38" s="59" t="s">
        <v>65</v>
      </c>
      <c r="L38" s="67"/>
      <c r="M38" s="34" t="str">
        <f>IF(J38="","&lt;&lt;&lt; Required Information","")</f>
        <v>&lt;&lt;&lt; Required Information</v>
      </c>
    </row>
    <row r="39" spans="2:13" ht="15.5" x14ac:dyDescent="0.35">
      <c r="B39" s="65"/>
      <c r="C39" s="59"/>
      <c r="D39" s="277"/>
      <c r="E39" s="59"/>
      <c r="F39" s="59"/>
      <c r="G39" s="59"/>
      <c r="H39" s="278"/>
      <c r="I39" s="59"/>
      <c r="J39" s="289"/>
      <c r="K39" s="59"/>
      <c r="L39" s="67"/>
      <c r="M39" s="34"/>
    </row>
    <row r="40" spans="2:13" ht="15.5" x14ac:dyDescent="0.35">
      <c r="B40" s="65"/>
      <c r="C40" s="59" t="s">
        <v>68</v>
      </c>
      <c r="D40" s="277"/>
      <c r="E40" s="59"/>
      <c r="F40" s="59"/>
      <c r="G40" s="59"/>
      <c r="H40" s="278"/>
      <c r="I40" s="59"/>
      <c r="J40" s="288"/>
      <c r="K40" s="59" t="s">
        <v>69</v>
      </c>
      <c r="L40" s="67"/>
      <c r="M40" s="34" t="str">
        <f>IF(J40="","&lt;&lt;&lt; Required Information","")</f>
        <v>&lt;&lt;&lt; Required Information</v>
      </c>
    </row>
    <row r="41" spans="2:13" ht="15.5" x14ac:dyDescent="0.35">
      <c r="B41" s="65"/>
      <c r="C41" s="59"/>
      <c r="D41" s="277"/>
      <c r="E41" s="59"/>
      <c r="F41" s="59"/>
      <c r="G41" s="59"/>
      <c r="H41" s="278"/>
      <c r="I41" s="59"/>
      <c r="J41" s="289"/>
      <c r="K41" s="59"/>
      <c r="L41" s="67"/>
      <c r="M41" s="34"/>
    </row>
    <row r="42" spans="2:13" ht="15.5" x14ac:dyDescent="0.35">
      <c r="B42" s="65"/>
      <c r="C42" s="59" t="s">
        <v>70</v>
      </c>
      <c r="D42" s="277"/>
      <c r="E42" s="59"/>
      <c r="F42" s="59"/>
      <c r="G42" s="59"/>
      <c r="H42" s="278"/>
      <c r="I42" s="59"/>
      <c r="J42" s="288"/>
      <c r="K42" s="59" t="s">
        <v>69</v>
      </c>
      <c r="L42" s="67"/>
      <c r="M42" s="34" t="str">
        <f>IF(J42="","&lt;&lt;&lt; Required Information","")</f>
        <v>&lt;&lt;&lt; Required Information</v>
      </c>
    </row>
    <row r="43" spans="2:13" ht="15.5" x14ac:dyDescent="0.35">
      <c r="B43" s="65"/>
      <c r="C43" s="59"/>
      <c r="D43" s="277"/>
      <c r="E43" s="59"/>
      <c r="F43" s="59"/>
      <c r="G43" s="59"/>
      <c r="H43" s="278"/>
      <c r="I43" s="59"/>
      <c r="J43" s="289"/>
      <c r="K43" s="59"/>
      <c r="L43" s="67"/>
      <c r="M43" s="34"/>
    </row>
    <row r="44" spans="2:13" ht="15.5" x14ac:dyDescent="0.35">
      <c r="B44" s="65"/>
      <c r="C44" s="59" t="s">
        <v>71</v>
      </c>
      <c r="D44" s="277"/>
      <c r="E44" s="59"/>
      <c r="F44" s="59"/>
      <c r="G44" s="59"/>
      <c r="H44" s="278"/>
      <c r="I44" s="59"/>
      <c r="J44" s="288"/>
      <c r="K44" s="59" t="s">
        <v>72</v>
      </c>
      <c r="L44" s="67"/>
      <c r="M44" s="34" t="str">
        <f>IF(J44="","&lt;&lt;&lt; Required Information","")</f>
        <v>&lt;&lt;&lt; Required Information</v>
      </c>
    </row>
    <row r="45" spans="2:13" ht="15.5" x14ac:dyDescent="0.35">
      <c r="B45" s="65"/>
      <c r="C45" s="5"/>
      <c r="D45" s="63"/>
      <c r="E45" s="5"/>
      <c r="F45" s="5"/>
      <c r="G45" s="5"/>
      <c r="H45" s="64"/>
      <c r="I45" s="5"/>
      <c r="J45" s="289"/>
      <c r="K45" s="6"/>
      <c r="L45" s="67"/>
    </row>
    <row r="46" spans="2:13" ht="15.5" x14ac:dyDescent="0.35">
      <c r="B46" s="65"/>
      <c r="C46" s="5" t="s">
        <v>73</v>
      </c>
      <c r="D46" s="5"/>
      <c r="E46" s="5"/>
      <c r="F46" s="5"/>
      <c r="G46" s="5"/>
      <c r="H46" s="5"/>
      <c r="I46" s="5"/>
      <c r="J46" s="66"/>
      <c r="K46" s="37" t="s">
        <v>65</v>
      </c>
      <c r="L46" s="67"/>
      <c r="M46" s="34" t="str">
        <f>IF(J46="","&lt;&lt;&lt; Required Information","")</f>
        <v>&lt;&lt;&lt; Required Information</v>
      </c>
    </row>
    <row r="47" spans="2:13" ht="15.5" x14ac:dyDescent="0.35">
      <c r="B47" s="65"/>
      <c r="C47" s="5"/>
      <c r="D47" s="5"/>
      <c r="E47" s="5"/>
      <c r="F47" s="5"/>
      <c r="G47" s="5"/>
      <c r="H47" s="5"/>
      <c r="I47" s="5"/>
      <c r="J47" s="5"/>
      <c r="K47" s="5"/>
      <c r="L47" s="67"/>
    </row>
    <row r="48" spans="2:13" ht="15.5" x14ac:dyDescent="0.35">
      <c r="B48" s="65"/>
      <c r="C48" s="5" t="s">
        <v>74</v>
      </c>
      <c r="D48" s="5"/>
      <c r="E48" s="5"/>
      <c r="F48" s="5"/>
      <c r="G48" s="5"/>
      <c r="H48" s="5"/>
      <c r="I48" s="5"/>
      <c r="J48" s="66"/>
      <c r="K48" s="5" t="s">
        <v>41</v>
      </c>
      <c r="L48" s="67"/>
      <c r="M48" s="34" t="str">
        <f>IF(J48="","&lt;&lt;&lt; Required Information","")</f>
        <v>&lt;&lt;&lt; Required Information</v>
      </c>
    </row>
    <row r="49" spans="2:13" ht="15.5" x14ac:dyDescent="0.35">
      <c r="B49" s="65"/>
      <c r="C49" s="5"/>
      <c r="D49" s="5"/>
      <c r="E49" s="5"/>
      <c r="F49" s="5"/>
      <c r="G49" s="5"/>
      <c r="H49" s="5"/>
      <c r="I49" s="5"/>
      <c r="J49" s="5"/>
      <c r="K49" s="5"/>
      <c r="L49" s="67"/>
    </row>
    <row r="50" spans="2:13" ht="15.75" customHeight="1" x14ac:dyDescent="0.35">
      <c r="B50" s="65"/>
      <c r="C50" s="422" t="s">
        <v>75</v>
      </c>
      <c r="D50" s="422"/>
      <c r="E50" s="422"/>
      <c r="F50" s="422"/>
      <c r="G50" s="422"/>
      <c r="H50" s="422"/>
      <c r="I50" s="5"/>
      <c r="J50" s="66"/>
      <c r="K50" s="37" t="s">
        <v>65</v>
      </c>
      <c r="L50" s="67"/>
      <c r="M50" s="34" t="str">
        <f>IF(J50="","&lt;&lt;&lt; Required Information","")</f>
        <v>&lt;&lt;&lt; Required Information</v>
      </c>
    </row>
    <row r="51" spans="2:13" ht="15.5" x14ac:dyDescent="0.35">
      <c r="B51" s="65"/>
      <c r="C51" s="429" t="s">
        <v>76</v>
      </c>
      <c r="D51" s="429"/>
      <c r="E51" s="429"/>
      <c r="F51" s="429"/>
      <c r="G51" s="429"/>
      <c r="H51" s="429"/>
      <c r="I51" s="5"/>
      <c r="J51" s="9"/>
      <c r="K51" s="37"/>
      <c r="L51" s="67"/>
      <c r="M51" s="91"/>
    </row>
    <row r="52" spans="2:13" ht="15.5" x14ac:dyDescent="0.35">
      <c r="B52" s="65"/>
      <c r="C52" s="90"/>
      <c r="D52" s="70"/>
      <c r="E52" s="70"/>
      <c r="F52" s="70"/>
      <c r="G52" s="70"/>
      <c r="H52" s="70"/>
      <c r="I52" s="5"/>
      <c r="J52" s="9"/>
      <c r="K52" s="37"/>
      <c r="L52" s="67"/>
      <c r="M52" s="92"/>
    </row>
    <row r="53" spans="2:13" ht="14.5" customHeight="1" x14ac:dyDescent="0.35">
      <c r="B53" s="65"/>
      <c r="C53" s="430" t="s">
        <v>77</v>
      </c>
      <c r="D53" s="430"/>
      <c r="E53" s="430"/>
      <c r="F53" s="430"/>
      <c r="G53" s="430"/>
      <c r="H53" s="430"/>
      <c r="I53" s="5"/>
      <c r="J53" s="5"/>
      <c r="K53" s="5"/>
      <c r="L53" s="67"/>
    </row>
    <row r="54" spans="2:13" ht="60.65" customHeight="1" x14ac:dyDescent="0.35">
      <c r="B54" s="65"/>
      <c r="C54" s="430"/>
      <c r="D54" s="430"/>
      <c r="E54" s="430"/>
      <c r="F54" s="430"/>
      <c r="G54" s="430"/>
      <c r="H54" s="430"/>
      <c r="I54" s="5"/>
      <c r="J54" s="66"/>
      <c r="K54" s="32" t="s">
        <v>47</v>
      </c>
      <c r="L54" s="67"/>
      <c r="M54" s="34" t="str">
        <f>IF(J54="","&lt;&lt;&lt; Required Information","")</f>
        <v>&lt;&lt;&lt; Required Information</v>
      </c>
    </row>
    <row r="55" spans="2:13" ht="15.5" x14ac:dyDescent="0.35">
      <c r="B55" s="65"/>
      <c r="C55" s="70"/>
      <c r="D55" s="70"/>
      <c r="E55" s="70"/>
      <c r="F55" s="70"/>
      <c r="G55" s="70"/>
      <c r="H55" s="70"/>
      <c r="I55" s="5"/>
      <c r="J55" s="5"/>
      <c r="K55" s="5"/>
      <c r="L55" s="67"/>
    </row>
    <row r="56" spans="2:13" ht="15.75" customHeight="1" x14ac:dyDescent="0.35">
      <c r="B56" s="65"/>
      <c r="C56" s="84" t="s">
        <v>78</v>
      </c>
      <c r="D56" s="59"/>
      <c r="E56" s="59"/>
      <c r="F56" s="59"/>
      <c r="G56" s="59"/>
      <c r="H56" s="59"/>
      <c r="I56" s="93"/>
      <c r="J56" s="66"/>
      <c r="K56" s="37" t="s">
        <v>65</v>
      </c>
      <c r="L56" s="423"/>
      <c r="M56" s="34" t="str">
        <f>IF(J56="","&lt;&lt;&lt; Required Information","")</f>
        <v>&lt;&lt;&lt; Required Information</v>
      </c>
    </row>
    <row r="57" spans="2:13" ht="13.5" customHeight="1" x14ac:dyDescent="0.35">
      <c r="B57" s="65"/>
      <c r="C57" s="94"/>
      <c r="D57" s="95"/>
      <c r="E57" s="95"/>
      <c r="F57" s="95"/>
      <c r="G57" s="95"/>
      <c r="H57" s="95"/>
      <c r="I57" s="93"/>
      <c r="J57" s="5"/>
      <c r="K57" s="5"/>
      <c r="L57" s="424"/>
    </row>
    <row r="58" spans="2:13" ht="31.5" customHeight="1" x14ac:dyDescent="0.35">
      <c r="B58" s="65"/>
      <c r="C58" s="428" t="s">
        <v>79</v>
      </c>
      <c r="D58" s="428"/>
      <c r="E58" s="428"/>
      <c r="F58" s="428"/>
      <c r="G58" s="428"/>
      <c r="H58" s="428"/>
      <c r="I58" s="93"/>
      <c r="J58" s="122"/>
      <c r="K58" s="86" t="s">
        <v>47</v>
      </c>
      <c r="L58" s="424"/>
      <c r="M58" s="34" t="str">
        <f>IF(J58="","&lt;&lt;&lt; Required Information","")</f>
        <v>&lt;&lt;&lt; Required Information</v>
      </c>
    </row>
    <row r="59" spans="2:13" ht="15.5" x14ac:dyDescent="0.35">
      <c r="B59" s="65"/>
      <c r="C59" s="70"/>
      <c r="D59" s="70"/>
      <c r="E59" s="70"/>
      <c r="F59" s="70"/>
      <c r="G59" s="70"/>
      <c r="H59" s="70"/>
      <c r="I59" s="5"/>
      <c r="J59" s="5"/>
      <c r="K59" s="5"/>
      <c r="L59" s="424"/>
    </row>
    <row r="60" spans="2:13" ht="15.75" customHeight="1" x14ac:dyDescent="0.35">
      <c r="B60" s="15"/>
      <c r="C60" s="5" t="s">
        <v>80</v>
      </c>
      <c r="D60" s="5"/>
      <c r="E60" s="5"/>
      <c r="F60" s="5"/>
      <c r="G60" s="434"/>
      <c r="H60" s="435"/>
      <c r="I60" s="435"/>
      <c r="J60" s="435"/>
      <c r="K60" s="5"/>
      <c r="L60" s="16"/>
      <c r="M60" s="34" t="str">
        <f>IF(G60="","&lt;&lt;&lt; Required Information","")</f>
        <v>&lt;&lt;&lt; Required Information</v>
      </c>
    </row>
    <row r="61" spans="2:13" ht="15.5" x14ac:dyDescent="0.35">
      <c r="B61" s="15"/>
      <c r="C61" s="5"/>
      <c r="D61" s="5"/>
      <c r="E61" s="5"/>
      <c r="F61" s="5"/>
      <c r="G61" s="5"/>
      <c r="H61" s="5"/>
      <c r="I61" s="5"/>
      <c r="J61" s="5"/>
      <c r="K61" s="5"/>
      <c r="L61" s="16"/>
    </row>
    <row r="62" spans="2:13" ht="15.5" x14ac:dyDescent="0.35">
      <c r="B62" s="15"/>
      <c r="C62" s="133" t="s">
        <v>81</v>
      </c>
      <c r="D62" s="134"/>
      <c r="E62" s="134"/>
      <c r="F62" s="134"/>
      <c r="G62" s="134"/>
      <c r="H62" s="434"/>
      <c r="I62" s="435"/>
      <c r="J62" s="435"/>
      <c r="K62" s="5"/>
      <c r="L62" s="16"/>
      <c r="M62" s="34" t="str">
        <f>IF(H62="","&lt;&lt;&lt; Required Information","")</f>
        <v>&lt;&lt;&lt; Required Information</v>
      </c>
    </row>
    <row r="63" spans="2:13" ht="15.5" x14ac:dyDescent="0.35">
      <c r="B63" s="15"/>
      <c r="C63" s="133"/>
      <c r="D63" s="134"/>
      <c r="E63" s="134"/>
      <c r="F63" s="134"/>
      <c r="G63" s="134"/>
      <c r="H63" s="141"/>
      <c r="I63" s="141"/>
      <c r="J63" s="142"/>
      <c r="K63" s="5"/>
      <c r="L63" s="16"/>
      <c r="M63" s="34"/>
    </row>
    <row r="64" spans="2:13" ht="15.65" customHeight="1" x14ac:dyDescent="0.35">
      <c r="B64" s="15"/>
      <c r="C64" s="421" t="s">
        <v>82</v>
      </c>
      <c r="D64" s="421"/>
      <c r="E64" s="421"/>
      <c r="F64" s="421"/>
      <c r="G64" s="421"/>
      <c r="H64" s="421"/>
      <c r="I64" s="141"/>
      <c r="J64" s="141"/>
      <c r="K64" s="141"/>
      <c r="L64" s="16"/>
      <c r="M64" s="34"/>
    </row>
    <row r="65" spans="2:13" ht="15.5" x14ac:dyDescent="0.35">
      <c r="B65" s="15"/>
      <c r="C65" s="421"/>
      <c r="D65" s="421"/>
      <c r="E65" s="421"/>
      <c r="F65" s="421"/>
      <c r="G65" s="421"/>
      <c r="H65" s="421"/>
      <c r="I65" s="141"/>
      <c r="J65" s="122"/>
      <c r="K65" s="86" t="s">
        <v>47</v>
      </c>
      <c r="L65" s="16"/>
      <c r="M65" s="34" t="str">
        <f>IF(AND(TxDx="Distribution-connected",H65=""),"&lt;&lt;&lt; Required Information","")</f>
        <v/>
      </c>
    </row>
    <row r="66" spans="2:13" ht="15.5" x14ac:dyDescent="0.35">
      <c r="B66" s="15"/>
      <c r="C66" s="352"/>
      <c r="D66" s="352"/>
      <c r="E66" s="352"/>
      <c r="F66" s="352"/>
      <c r="G66" s="352"/>
      <c r="H66" s="352"/>
      <c r="I66" s="141"/>
      <c r="J66" s="351"/>
      <c r="K66" s="86"/>
      <c r="L66" s="16"/>
      <c r="M66" s="34"/>
    </row>
    <row r="67" spans="2:13" ht="15.75" customHeight="1" x14ac:dyDescent="0.3">
      <c r="B67" s="15"/>
      <c r="C67" s="436" t="s">
        <v>83</v>
      </c>
      <c r="D67" s="436"/>
      <c r="E67" s="436"/>
      <c r="F67" s="436"/>
      <c r="G67" s="436"/>
      <c r="H67" s="436"/>
      <c r="I67" s="436"/>
      <c r="J67" s="436"/>
      <c r="K67" s="436"/>
      <c r="L67" s="16"/>
      <c r="M67" s="34"/>
    </row>
    <row r="68" spans="2:13" ht="15.75" customHeight="1" x14ac:dyDescent="0.3">
      <c r="B68" s="15"/>
      <c r="C68" s="436"/>
      <c r="D68" s="436"/>
      <c r="E68" s="436"/>
      <c r="F68" s="436"/>
      <c r="G68" s="436"/>
      <c r="H68" s="436"/>
      <c r="I68" s="436"/>
      <c r="J68" s="436"/>
      <c r="K68" s="436"/>
      <c r="L68" s="16"/>
      <c r="M68" s="34"/>
    </row>
    <row r="69" spans="2:13" ht="15.75" customHeight="1" x14ac:dyDescent="0.3">
      <c r="B69" s="15"/>
      <c r="C69" s="436"/>
      <c r="D69" s="436"/>
      <c r="E69" s="436"/>
      <c r="F69" s="436"/>
      <c r="G69" s="436"/>
      <c r="H69" s="436"/>
      <c r="I69" s="436"/>
      <c r="J69" s="436"/>
      <c r="K69" s="436"/>
      <c r="L69" s="16"/>
      <c r="M69" s="34"/>
    </row>
    <row r="70" spans="2:13" ht="28.5" customHeight="1" x14ac:dyDescent="0.3">
      <c r="B70" s="15"/>
      <c r="C70" s="436"/>
      <c r="D70" s="436"/>
      <c r="E70" s="436"/>
      <c r="F70" s="436"/>
      <c r="G70" s="436"/>
      <c r="H70" s="436"/>
      <c r="I70" s="436"/>
      <c r="J70" s="436"/>
      <c r="K70" s="436"/>
      <c r="L70" s="16"/>
      <c r="M70" s="34"/>
    </row>
    <row r="71" spans="2:13" ht="15.5" x14ac:dyDescent="0.35">
      <c r="B71" s="15"/>
      <c r="C71" s="143"/>
      <c r="D71" s="134"/>
      <c r="E71" s="134"/>
      <c r="F71" s="134"/>
      <c r="G71" s="134"/>
      <c r="H71" s="141"/>
      <c r="I71" s="142"/>
      <c r="J71" s="142"/>
      <c r="K71" s="5"/>
      <c r="L71" s="16"/>
      <c r="M71" s="34"/>
    </row>
    <row r="72" spans="2:13" ht="16" thickBot="1" x14ac:dyDescent="0.4">
      <c r="B72" s="2"/>
      <c r="C72" s="68"/>
      <c r="D72" s="69"/>
      <c r="E72" s="69"/>
      <c r="F72" s="69"/>
      <c r="G72" s="69"/>
      <c r="H72" s="27"/>
      <c r="I72" s="27"/>
      <c r="J72" s="27"/>
      <c r="K72" s="12"/>
      <c r="L72" s="4"/>
      <c r="M72" s="34"/>
    </row>
    <row r="73" spans="2:13" ht="55" customHeight="1" x14ac:dyDescent="0.3">
      <c r="B73" s="431" t="s">
        <v>84</v>
      </c>
      <c r="C73" s="432"/>
      <c r="D73" s="432"/>
      <c r="E73" s="432"/>
      <c r="F73" s="432"/>
      <c r="G73" s="432"/>
      <c r="H73" s="432"/>
      <c r="I73" s="432"/>
      <c r="J73" s="432"/>
      <c r="K73" s="432"/>
      <c r="L73" s="433"/>
    </row>
    <row r="74" spans="2:13" ht="76.5" customHeight="1" x14ac:dyDescent="0.3">
      <c r="B74" s="425" t="s">
        <v>85</v>
      </c>
      <c r="C74" s="426"/>
      <c r="D74" s="426"/>
      <c r="E74" s="426"/>
      <c r="F74" s="426"/>
      <c r="G74" s="426"/>
      <c r="H74" s="426"/>
      <c r="I74" s="426"/>
      <c r="J74" s="426"/>
      <c r="K74" s="426"/>
      <c r="L74" s="427"/>
    </row>
    <row r="75" spans="2:13" ht="14.5" thickBot="1" x14ac:dyDescent="0.35"/>
    <row r="76" spans="2:13" x14ac:dyDescent="0.3">
      <c r="B76" s="8" t="str">
        <f>"Version " &amp; Version</f>
        <v>Version RD2 FINAL</v>
      </c>
      <c r="C76" s="1"/>
      <c r="D76" s="1"/>
      <c r="E76" s="1"/>
      <c r="F76" s="1"/>
      <c r="G76" s="1"/>
      <c r="H76" s="1"/>
      <c r="I76" s="1"/>
      <c r="J76" s="1"/>
      <c r="K76" s="1"/>
      <c r="L76" s="45"/>
    </row>
    <row r="77" spans="2:13" ht="15" x14ac:dyDescent="0.3">
      <c r="B77" s="357" t="s">
        <v>86</v>
      </c>
      <c r="C77" s="358"/>
      <c r="D77" s="358"/>
      <c r="E77" s="358"/>
      <c r="F77" s="358"/>
      <c r="G77" s="358"/>
      <c r="H77" s="358"/>
      <c r="I77" s="358"/>
      <c r="J77" s="358"/>
      <c r="K77" s="358"/>
      <c r="L77" s="359"/>
    </row>
    <row r="78" spans="2:13" ht="15" x14ac:dyDescent="0.3">
      <c r="B78" s="357" t="s">
        <v>87</v>
      </c>
      <c r="C78" s="358"/>
      <c r="D78" s="358"/>
      <c r="E78" s="358"/>
      <c r="F78" s="358"/>
      <c r="G78" s="358"/>
      <c r="H78" s="358"/>
      <c r="I78" s="358"/>
      <c r="J78" s="358"/>
      <c r="K78" s="358"/>
      <c r="L78" s="359"/>
    </row>
    <row r="79" spans="2:13" ht="15" x14ac:dyDescent="0.3">
      <c r="B79" s="65"/>
      <c r="C79" s="36"/>
      <c r="D79" s="36"/>
      <c r="E79" s="36"/>
      <c r="F79" s="36"/>
      <c r="G79" s="36"/>
      <c r="H79" s="36"/>
      <c r="I79" s="36"/>
      <c r="J79" s="36"/>
      <c r="K79" s="36"/>
      <c r="L79" s="67"/>
    </row>
    <row r="80" spans="2:13" ht="15.5" x14ac:dyDescent="0.35">
      <c r="B80" s="65"/>
      <c r="C80" s="5" t="s">
        <v>26</v>
      </c>
      <c r="D80" s="6"/>
      <c r="E80" s="398" t="str">
        <f>IF(ProjTitle&lt;&gt;"",ProjTitle,"")</f>
        <v/>
      </c>
      <c r="F80" s="398"/>
      <c r="G80" s="398"/>
      <c r="H80" s="398"/>
      <c r="I80" s="398"/>
      <c r="J80" s="398"/>
      <c r="K80" s="36"/>
      <c r="L80" s="67"/>
      <c r="M80" s="34" t="str">
        <f>IF(J8="Yes",IF(E80="","&lt;&lt;&lt; Enter Information in Part II",""),"")</f>
        <v/>
      </c>
    </row>
    <row r="81" spans="2:13" ht="15.5" x14ac:dyDescent="0.35">
      <c r="B81" s="65"/>
      <c r="C81" s="83"/>
      <c r="D81" s="53"/>
      <c r="E81" s="53"/>
      <c r="F81" s="53"/>
      <c r="G81" s="53"/>
      <c r="H81" s="53"/>
      <c r="I81" s="53"/>
      <c r="J81" s="53"/>
      <c r="K81" s="36"/>
      <c r="L81" s="67"/>
    </row>
    <row r="82" spans="2:13" ht="15.5" x14ac:dyDescent="0.35">
      <c r="B82" s="65"/>
      <c r="C82" s="422" t="s">
        <v>48</v>
      </c>
      <c r="D82" s="422"/>
      <c r="E82" s="422"/>
      <c r="F82" s="422"/>
      <c r="G82" s="422"/>
      <c r="H82" s="422"/>
      <c r="I82" s="53"/>
      <c r="J82" s="53"/>
      <c r="K82" s="53"/>
      <c r="L82" s="67"/>
    </row>
    <row r="83" spans="2:13" ht="15.5" x14ac:dyDescent="0.35">
      <c r="B83" s="65"/>
      <c r="C83" s="422"/>
      <c r="D83" s="422"/>
      <c r="E83" s="422"/>
      <c r="F83" s="422"/>
      <c r="G83" s="422"/>
      <c r="H83" s="422"/>
      <c r="I83" s="350"/>
      <c r="J83" s="414"/>
      <c r="K83" s="415"/>
      <c r="L83" s="67"/>
      <c r="M83" s="34" t="str">
        <f>IF(J8="Yes",IF(J83="","&lt;&lt;&lt; Required Information",IF(EstCOD&gt;=DATE(2033,1,1),"COD must be before 1/1/2033","")),"")</f>
        <v/>
      </c>
    </row>
    <row r="84" spans="2:13" ht="15.5" x14ac:dyDescent="0.35">
      <c r="B84" s="65"/>
      <c r="C84" s="54"/>
      <c r="D84" s="51"/>
      <c r="E84" s="51"/>
      <c r="F84" s="51"/>
      <c r="G84" s="51"/>
      <c r="H84" s="51"/>
      <c r="I84" s="51"/>
      <c r="J84" s="85"/>
      <c r="K84" s="6"/>
      <c r="L84" s="67"/>
      <c r="M84" s="34"/>
    </row>
    <row r="85" spans="2:13" ht="42" customHeight="1" x14ac:dyDescent="0.3">
      <c r="B85" s="65"/>
      <c r="C85" s="416" t="s">
        <v>49</v>
      </c>
      <c r="D85" s="417"/>
      <c r="E85" s="417"/>
      <c r="F85" s="417"/>
      <c r="G85" s="417"/>
      <c r="H85" s="417"/>
      <c r="I85" s="418"/>
      <c r="J85" s="419">
        <f>MAX(EstCOD,IF(DAY(EstCOD)&gt;1,DATE(YEAR(EstCOD),MONTH(EstCOD)+1,1),EstCOD))</f>
        <v>0</v>
      </c>
      <c r="K85" s="420"/>
      <c r="L85" s="67"/>
      <c r="M85" s="34"/>
    </row>
    <row r="86" spans="2:13" ht="15.5" x14ac:dyDescent="0.35">
      <c r="B86" s="65"/>
      <c r="C86" s="87"/>
      <c r="D86" s="87"/>
      <c r="E86" s="87"/>
      <c r="F86" s="87"/>
      <c r="G86" s="87"/>
      <c r="H86" s="88"/>
      <c r="I86" s="87"/>
      <c r="J86" s="18"/>
      <c r="K86" s="17"/>
      <c r="L86" s="67"/>
      <c r="M86" s="34"/>
    </row>
    <row r="87" spans="2:13" ht="15.5" x14ac:dyDescent="0.35">
      <c r="B87" s="65"/>
      <c r="C87" s="5" t="s">
        <v>50</v>
      </c>
      <c r="D87" s="5"/>
      <c r="E87" s="5"/>
      <c r="F87" s="66"/>
      <c r="G87" s="5" t="s">
        <v>51</v>
      </c>
      <c r="H87" s="278"/>
      <c r="I87" s="5"/>
      <c r="J87" s="66"/>
      <c r="K87" s="5" t="s">
        <v>52</v>
      </c>
      <c r="L87" s="67"/>
      <c r="M87" s="34" t="str">
        <f>IF(J8="Yes",IF(OR(F87="",J87=""),"&lt;&lt;&lt; Required Information",""),"")</f>
        <v/>
      </c>
    </row>
    <row r="88" spans="2:13" ht="15.5" x14ac:dyDescent="0.35">
      <c r="B88" s="65"/>
      <c r="C88" s="5"/>
      <c r="D88" s="63"/>
      <c r="E88" s="5"/>
      <c r="F88" s="5"/>
      <c r="G88" s="5"/>
      <c r="H88" s="278"/>
      <c r="I88" s="5"/>
      <c r="J88" s="89" t="str">
        <f>IF(CapNet&gt;CapGross,"(Value exceeds Gross Capacity)","")</f>
        <v/>
      </c>
      <c r="K88" s="6"/>
      <c r="L88" s="67"/>
    </row>
    <row r="89" spans="2:13" ht="15.5" x14ac:dyDescent="0.35">
      <c r="B89" s="65"/>
      <c r="C89" s="59" t="s">
        <v>53</v>
      </c>
      <c r="D89" s="277"/>
      <c r="E89" s="59"/>
      <c r="F89" s="59"/>
      <c r="G89" s="59"/>
      <c r="H89" s="278"/>
      <c r="I89" s="59"/>
      <c r="J89" s="288"/>
      <c r="K89" s="59" t="s">
        <v>54</v>
      </c>
      <c r="L89" s="67"/>
      <c r="M89" s="34" t="str">
        <f>IF($J$8="Yes",IF(J89="","&lt;&lt;&lt; Required Information",""),"")</f>
        <v/>
      </c>
    </row>
    <row r="90" spans="2:13" ht="15.5" x14ac:dyDescent="0.35">
      <c r="B90" s="65"/>
      <c r="C90" s="59"/>
      <c r="D90" s="277"/>
      <c r="E90" s="59"/>
      <c r="F90" s="59"/>
      <c r="G90" s="59"/>
      <c r="H90" s="278"/>
      <c r="I90" s="59"/>
      <c r="J90" s="289"/>
      <c r="K90" s="271"/>
      <c r="L90" s="67"/>
    </row>
    <row r="91" spans="2:13" ht="15.5" x14ac:dyDescent="0.35">
      <c r="B91" s="65"/>
      <c r="C91" s="59" t="s">
        <v>55</v>
      </c>
      <c r="D91" s="277"/>
      <c r="E91" s="59"/>
      <c r="F91" s="59"/>
      <c r="G91" s="59"/>
      <c r="H91" s="278"/>
      <c r="I91" s="59"/>
      <c r="J91" s="288"/>
      <c r="K91" s="59" t="s">
        <v>56</v>
      </c>
      <c r="L91" s="67"/>
      <c r="M91" s="34" t="str">
        <f>IF($J$8="Yes",IF(J91="","&lt;&lt;&lt; Required Information",""),"")</f>
        <v/>
      </c>
    </row>
    <row r="92" spans="2:13" ht="15.5" x14ac:dyDescent="0.35">
      <c r="B92" s="65"/>
      <c r="C92" s="59"/>
      <c r="D92" s="277"/>
      <c r="E92" s="59"/>
      <c r="F92" s="59"/>
      <c r="G92" s="59"/>
      <c r="H92" s="278"/>
      <c r="I92" s="59"/>
      <c r="J92" s="289"/>
      <c r="K92" s="271"/>
      <c r="L92" s="67"/>
    </row>
    <row r="93" spans="2:13" ht="15.5" x14ac:dyDescent="0.35">
      <c r="B93" s="65"/>
      <c r="C93" s="59" t="s">
        <v>57</v>
      </c>
      <c r="D93" s="277"/>
      <c r="E93" s="59"/>
      <c r="F93" s="59"/>
      <c r="G93" s="59"/>
      <c r="H93" s="278"/>
      <c r="I93" s="59"/>
      <c r="J93" s="288"/>
      <c r="K93" s="59" t="s">
        <v>41</v>
      </c>
      <c r="L93" s="67"/>
      <c r="M93" s="34" t="str">
        <f>IF($J$8="Yes",IF(J93="","&lt;&lt;&lt; Required Information",""),"")</f>
        <v/>
      </c>
    </row>
    <row r="94" spans="2:13" ht="15.5" x14ac:dyDescent="0.35">
      <c r="B94" s="65"/>
      <c r="C94" s="59"/>
      <c r="D94" s="277"/>
      <c r="E94" s="59"/>
      <c r="F94" s="59"/>
      <c r="G94" s="59"/>
      <c r="H94" s="278"/>
      <c r="I94" s="59"/>
      <c r="J94" s="289"/>
      <c r="K94" s="271"/>
      <c r="L94" s="67"/>
    </row>
    <row r="95" spans="2:13" ht="15.5" x14ac:dyDescent="0.35">
      <c r="B95" s="65"/>
      <c r="C95" s="59" t="s">
        <v>58</v>
      </c>
      <c r="D95" s="277"/>
      <c r="E95" s="59"/>
      <c r="F95" s="59"/>
      <c r="G95" s="59"/>
      <c r="H95" s="278"/>
      <c r="I95" s="59"/>
      <c r="J95" s="288"/>
      <c r="K95" s="59" t="s">
        <v>41</v>
      </c>
      <c r="L95" s="67"/>
      <c r="M95" s="34" t="str">
        <f>IF($J$8="Yes",IF(J95="","&lt;&lt;&lt; Required Information",""),"")</f>
        <v/>
      </c>
    </row>
    <row r="96" spans="2:13" ht="15.5" x14ac:dyDescent="0.35">
      <c r="B96" s="65"/>
      <c r="C96" s="59"/>
      <c r="D96" s="277"/>
      <c r="E96" s="59"/>
      <c r="F96" s="59"/>
      <c r="G96" s="59"/>
      <c r="H96" s="278"/>
      <c r="I96" s="59"/>
      <c r="J96" s="289"/>
      <c r="K96" s="271"/>
      <c r="L96" s="67"/>
    </row>
    <row r="97" spans="2:13" ht="15.5" x14ac:dyDescent="0.35">
      <c r="B97" s="65"/>
      <c r="C97" s="59" t="s">
        <v>59</v>
      </c>
      <c r="D97" s="277"/>
      <c r="E97" s="59"/>
      <c r="F97" s="59"/>
      <c r="G97" s="59"/>
      <c r="H97" s="278"/>
      <c r="I97" s="59"/>
      <c r="J97" s="288"/>
      <c r="K97" s="59" t="s">
        <v>60</v>
      </c>
      <c r="L97" s="67"/>
      <c r="M97" s="34" t="str">
        <f>IF($J$8="Yes",IF(J97="","&lt;&lt;&lt; Required Information",""),"")</f>
        <v/>
      </c>
    </row>
    <row r="98" spans="2:13" ht="15.5" x14ac:dyDescent="0.35">
      <c r="B98" s="65"/>
      <c r="C98" s="59"/>
      <c r="D98" s="277"/>
      <c r="E98" s="59"/>
      <c r="F98" s="59"/>
      <c r="G98" s="59"/>
      <c r="H98" s="278"/>
      <c r="I98" s="59"/>
      <c r="J98" s="289"/>
      <c r="K98" s="271"/>
      <c r="L98" s="67"/>
    </row>
    <row r="99" spans="2:13" ht="15.5" x14ac:dyDescent="0.35">
      <c r="B99" s="65"/>
      <c r="C99" s="59" t="s">
        <v>61</v>
      </c>
      <c r="D99" s="277"/>
      <c r="E99" s="59"/>
      <c r="F99" s="59"/>
      <c r="G99" s="59"/>
      <c r="H99" s="278"/>
      <c r="I99" s="59"/>
      <c r="J99" s="288"/>
      <c r="K99" s="59" t="s">
        <v>41</v>
      </c>
      <c r="L99" s="67"/>
      <c r="M99" s="34" t="str">
        <f>IF($J$8="Yes",IF(J99="","&lt;&lt;&lt; Required Information",""),"")</f>
        <v/>
      </c>
    </row>
    <row r="100" spans="2:13" ht="15.5" x14ac:dyDescent="0.35">
      <c r="B100" s="65"/>
      <c r="C100" s="59"/>
      <c r="D100" s="277"/>
      <c r="E100" s="59"/>
      <c r="F100" s="59"/>
      <c r="G100" s="59"/>
      <c r="H100" s="278"/>
      <c r="I100" s="59"/>
      <c r="J100" s="289"/>
      <c r="K100" s="271"/>
      <c r="L100" s="67"/>
    </row>
    <row r="101" spans="2:13" ht="15.5" x14ac:dyDescent="0.35">
      <c r="B101" s="65"/>
      <c r="C101" s="59" t="s">
        <v>62</v>
      </c>
      <c r="D101" s="277"/>
      <c r="E101" s="59"/>
      <c r="F101" s="59"/>
      <c r="G101" s="59"/>
      <c r="H101" s="278"/>
      <c r="I101" s="59"/>
      <c r="J101" s="288"/>
      <c r="K101" s="59" t="s">
        <v>41</v>
      </c>
      <c r="L101" s="67"/>
      <c r="M101" s="34" t="str">
        <f>IF($J$8="Yes",IF(J101="","&lt;&lt;&lt; Required Information",""),"")</f>
        <v/>
      </c>
    </row>
    <row r="102" spans="2:13" ht="15.5" x14ac:dyDescent="0.35">
      <c r="B102" s="65"/>
      <c r="C102" s="59"/>
      <c r="D102" s="277"/>
      <c r="E102" s="59"/>
      <c r="F102" s="59"/>
      <c r="G102" s="59"/>
      <c r="H102" s="278"/>
      <c r="I102" s="59"/>
      <c r="J102" s="289"/>
      <c r="K102" s="271"/>
      <c r="L102" s="67"/>
    </row>
    <row r="103" spans="2:13" ht="15.5" x14ac:dyDescent="0.35">
      <c r="B103" s="65"/>
      <c r="C103" s="59" t="s">
        <v>63</v>
      </c>
      <c r="D103" s="277"/>
      <c r="E103" s="59"/>
      <c r="F103" s="59"/>
      <c r="G103" s="59"/>
      <c r="H103" s="278"/>
      <c r="I103" s="59"/>
      <c r="J103" s="288"/>
      <c r="K103" s="59" t="s">
        <v>60</v>
      </c>
      <c r="L103" s="67"/>
      <c r="M103" s="34" t="str">
        <f>IF($J$8="Yes",IF(J103="","&lt;&lt;&lt; Required Information",""),"")</f>
        <v/>
      </c>
    </row>
    <row r="104" spans="2:13" ht="15.5" x14ac:dyDescent="0.35">
      <c r="B104" s="65"/>
      <c r="C104" s="59"/>
      <c r="D104" s="277"/>
      <c r="E104" s="59"/>
      <c r="F104" s="59"/>
      <c r="G104" s="59"/>
      <c r="H104" s="278"/>
      <c r="I104" s="59"/>
      <c r="J104" s="289"/>
      <c r="K104" s="271"/>
      <c r="L104" s="67"/>
    </row>
    <row r="105" spans="2:13" ht="15.5" x14ac:dyDescent="0.35">
      <c r="B105" s="65"/>
      <c r="C105" s="59" t="s">
        <v>64</v>
      </c>
      <c r="D105" s="277"/>
      <c r="E105" s="59"/>
      <c r="F105" s="59"/>
      <c r="G105" s="59"/>
      <c r="H105" s="278"/>
      <c r="I105" s="59"/>
      <c r="J105" s="288"/>
      <c r="K105" s="59" t="s">
        <v>65</v>
      </c>
      <c r="L105" s="67"/>
      <c r="M105" s="34" t="str">
        <f>IF($J$8="Yes",IF(J105="","&lt;&lt;&lt; Required Information",""),"")</f>
        <v/>
      </c>
    </row>
    <row r="106" spans="2:13" ht="15.5" x14ac:dyDescent="0.35">
      <c r="B106" s="65"/>
      <c r="C106" s="59"/>
      <c r="D106" s="277"/>
      <c r="E106" s="59"/>
      <c r="F106" s="59"/>
      <c r="G106" s="59"/>
      <c r="H106" s="278"/>
      <c r="I106" s="59"/>
      <c r="J106" s="289"/>
      <c r="K106" s="271"/>
      <c r="L106" s="67"/>
    </row>
    <row r="107" spans="2:13" ht="15.5" x14ac:dyDescent="0.35">
      <c r="B107" s="65"/>
      <c r="C107" s="59" t="s">
        <v>66</v>
      </c>
      <c r="D107" s="277"/>
      <c r="E107" s="59"/>
      <c r="F107" s="59"/>
      <c r="G107" s="59"/>
      <c r="H107" s="278"/>
      <c r="I107" s="59"/>
      <c r="J107" s="288"/>
      <c r="K107" s="59" t="s">
        <v>65</v>
      </c>
      <c r="L107" s="67"/>
      <c r="M107" s="34" t="str">
        <f>IF($J$8="Yes",IF(J107="","&lt;&lt;&lt; Required Information",""),"")</f>
        <v/>
      </c>
    </row>
    <row r="108" spans="2:13" ht="15.5" x14ac:dyDescent="0.35">
      <c r="B108" s="65"/>
      <c r="C108" s="59"/>
      <c r="D108" s="277"/>
      <c r="E108" s="59"/>
      <c r="F108" s="59"/>
      <c r="G108" s="59"/>
      <c r="H108" s="278"/>
      <c r="I108" s="59"/>
      <c r="J108" s="289"/>
      <c r="K108" s="271"/>
      <c r="L108" s="67"/>
    </row>
    <row r="109" spans="2:13" ht="15.5" x14ac:dyDescent="0.35">
      <c r="B109" s="65"/>
      <c r="C109" s="59" t="s">
        <v>67</v>
      </c>
      <c r="D109" s="277"/>
      <c r="E109" s="59"/>
      <c r="F109" s="59"/>
      <c r="G109" s="59"/>
      <c r="H109" s="278"/>
      <c r="I109" s="59"/>
      <c r="J109" s="288"/>
      <c r="K109" s="59" t="s">
        <v>65</v>
      </c>
      <c r="L109" s="67"/>
      <c r="M109" s="34" t="str">
        <f>IF($J$8="Yes",IF(J109="","&lt;&lt;&lt; Required Information",""),"")</f>
        <v/>
      </c>
    </row>
    <row r="110" spans="2:13" ht="15.5" x14ac:dyDescent="0.35">
      <c r="B110" s="65"/>
      <c r="C110" s="59"/>
      <c r="D110" s="277"/>
      <c r="E110" s="59"/>
      <c r="F110" s="59"/>
      <c r="G110" s="59"/>
      <c r="H110" s="278"/>
      <c r="I110" s="59"/>
      <c r="J110" s="289"/>
      <c r="K110" s="59"/>
      <c r="L110" s="67"/>
      <c r="M110" s="34"/>
    </row>
    <row r="111" spans="2:13" ht="15.5" x14ac:dyDescent="0.35">
      <c r="B111" s="65"/>
      <c r="C111" s="59" t="s">
        <v>68</v>
      </c>
      <c r="D111" s="277"/>
      <c r="E111" s="59"/>
      <c r="F111" s="59"/>
      <c r="G111" s="59"/>
      <c r="H111" s="278"/>
      <c r="I111" s="59"/>
      <c r="J111" s="288"/>
      <c r="K111" s="59" t="s">
        <v>69</v>
      </c>
      <c r="L111" s="67"/>
      <c r="M111" s="34" t="str">
        <f>IF($J$8="Yes",IF(J111="","&lt;&lt;&lt; Required Information",""),"")</f>
        <v/>
      </c>
    </row>
    <row r="112" spans="2:13" ht="15.5" x14ac:dyDescent="0.35">
      <c r="B112" s="65"/>
      <c r="C112" s="59"/>
      <c r="D112" s="277"/>
      <c r="E112" s="59"/>
      <c r="F112" s="59"/>
      <c r="G112" s="59"/>
      <c r="H112" s="278"/>
      <c r="I112" s="59"/>
      <c r="J112" s="289"/>
      <c r="K112" s="59"/>
      <c r="L112" s="67"/>
      <c r="M112" s="34"/>
    </row>
    <row r="113" spans="2:13" ht="15.5" x14ac:dyDescent="0.35">
      <c r="B113" s="65"/>
      <c r="C113" s="59" t="s">
        <v>70</v>
      </c>
      <c r="D113" s="277"/>
      <c r="E113" s="59"/>
      <c r="F113" s="59"/>
      <c r="G113" s="59"/>
      <c r="H113" s="278"/>
      <c r="I113" s="59"/>
      <c r="J113" s="288"/>
      <c r="K113" s="59" t="s">
        <v>69</v>
      </c>
      <c r="L113" s="67"/>
      <c r="M113" s="34" t="str">
        <f>IF($J$8="Yes",IF(J113="","&lt;&lt;&lt; Required Information",""),"")</f>
        <v/>
      </c>
    </row>
    <row r="114" spans="2:13" ht="15.5" x14ac:dyDescent="0.35">
      <c r="B114" s="65"/>
      <c r="C114" s="59"/>
      <c r="D114" s="277"/>
      <c r="E114" s="59"/>
      <c r="F114" s="59"/>
      <c r="G114" s="59"/>
      <c r="H114" s="278"/>
      <c r="I114" s="59"/>
      <c r="J114" s="289"/>
      <c r="K114" s="59"/>
      <c r="L114" s="67"/>
      <c r="M114" s="34"/>
    </row>
    <row r="115" spans="2:13" ht="15.5" x14ac:dyDescent="0.35">
      <c r="B115" s="65"/>
      <c r="C115" s="59" t="s">
        <v>71</v>
      </c>
      <c r="D115" s="277"/>
      <c r="E115" s="59"/>
      <c r="F115" s="59"/>
      <c r="G115" s="59"/>
      <c r="H115" s="278"/>
      <c r="I115" s="59"/>
      <c r="J115" s="288"/>
      <c r="K115" s="59" t="s">
        <v>72</v>
      </c>
      <c r="L115" s="67"/>
      <c r="M115" s="34" t="str">
        <f>IF($J$8="Yes",IF(J115="","&lt;&lt;&lt; Required Information",""),"")</f>
        <v/>
      </c>
    </row>
    <row r="116" spans="2:13" ht="15.5" x14ac:dyDescent="0.35">
      <c r="B116" s="65"/>
      <c r="C116" s="5"/>
      <c r="D116" s="63"/>
      <c r="E116" s="5"/>
      <c r="F116" s="5"/>
      <c r="G116" s="5"/>
      <c r="H116" s="64"/>
      <c r="I116" s="5"/>
      <c r="J116" s="289"/>
      <c r="K116" s="6"/>
      <c r="L116" s="67"/>
    </row>
    <row r="117" spans="2:13" ht="15.5" x14ac:dyDescent="0.35">
      <c r="B117" s="65"/>
      <c r="C117" s="5" t="s">
        <v>73</v>
      </c>
      <c r="D117" s="5"/>
      <c r="E117" s="5"/>
      <c r="F117" s="5"/>
      <c r="G117" s="5"/>
      <c r="H117" s="5"/>
      <c r="I117" s="5"/>
      <c r="J117" s="66"/>
      <c r="K117" s="37" t="s">
        <v>65</v>
      </c>
      <c r="L117" s="67"/>
      <c r="M117" s="34" t="str">
        <f>IF($J$8="Yes",IF(J117="","&lt;&lt;&lt; Required Information",""),"")</f>
        <v/>
      </c>
    </row>
    <row r="118" spans="2:13" ht="15.5" x14ac:dyDescent="0.35">
      <c r="B118" s="65"/>
      <c r="C118" s="5"/>
      <c r="D118" s="5"/>
      <c r="E118" s="5"/>
      <c r="F118" s="5"/>
      <c r="G118" s="5"/>
      <c r="H118" s="5"/>
      <c r="I118" s="5"/>
      <c r="J118" s="5"/>
      <c r="K118" s="5"/>
      <c r="L118" s="67"/>
    </row>
    <row r="119" spans="2:13" ht="15.5" x14ac:dyDescent="0.35">
      <c r="B119" s="65"/>
      <c r="C119" s="5" t="s">
        <v>74</v>
      </c>
      <c r="D119" s="5"/>
      <c r="E119" s="5"/>
      <c r="F119" s="5"/>
      <c r="G119" s="5"/>
      <c r="H119" s="5"/>
      <c r="I119" s="5"/>
      <c r="J119" s="66"/>
      <c r="K119" s="5" t="s">
        <v>41</v>
      </c>
      <c r="L119" s="67"/>
      <c r="M119" s="34" t="str">
        <f>IF($J$8="Yes",IF(J119="","&lt;&lt;&lt; Required Information",""),"")</f>
        <v/>
      </c>
    </row>
    <row r="120" spans="2:13" ht="15.5" x14ac:dyDescent="0.35">
      <c r="B120" s="65"/>
      <c r="C120" s="5"/>
      <c r="D120" s="5"/>
      <c r="E120" s="5"/>
      <c r="F120" s="5"/>
      <c r="G120" s="5"/>
      <c r="H120" s="5"/>
      <c r="I120" s="5"/>
      <c r="J120" s="5"/>
      <c r="K120" s="5"/>
      <c r="L120" s="67"/>
    </row>
    <row r="121" spans="2:13" ht="15.5" x14ac:dyDescent="0.35">
      <c r="B121" s="65"/>
      <c r="C121" s="422" t="s">
        <v>75</v>
      </c>
      <c r="D121" s="422"/>
      <c r="E121" s="422"/>
      <c r="F121" s="422"/>
      <c r="G121" s="422"/>
      <c r="H121" s="422"/>
      <c r="I121" s="5"/>
      <c r="J121" s="66"/>
      <c r="K121" s="37" t="s">
        <v>65</v>
      </c>
      <c r="L121" s="67"/>
      <c r="M121" s="34" t="str">
        <f>IF($J$8="Yes",IF(J121="","&lt;&lt;&lt; Required Information",""),"")</f>
        <v/>
      </c>
    </row>
    <row r="122" spans="2:13" ht="15.5" x14ac:dyDescent="0.35">
      <c r="B122" s="65"/>
      <c r="C122" s="429" t="s">
        <v>76</v>
      </c>
      <c r="D122" s="429"/>
      <c r="E122" s="429"/>
      <c r="F122" s="429"/>
      <c r="G122" s="429"/>
      <c r="H122" s="429"/>
      <c r="I122" s="5"/>
      <c r="J122" s="9"/>
      <c r="K122" s="37"/>
      <c r="L122" s="67"/>
      <c r="M122" s="91"/>
    </row>
    <row r="123" spans="2:13" ht="15.5" x14ac:dyDescent="0.35">
      <c r="B123" s="65"/>
      <c r="C123" s="90"/>
      <c r="D123" s="70"/>
      <c r="E123" s="70"/>
      <c r="F123" s="70"/>
      <c r="G123" s="70"/>
      <c r="H123" s="70"/>
      <c r="I123" s="5"/>
      <c r="J123" s="9"/>
      <c r="K123" s="37"/>
      <c r="L123" s="67"/>
      <c r="M123" s="92"/>
    </row>
    <row r="124" spans="2:13" ht="15.5" x14ac:dyDescent="0.35">
      <c r="B124" s="65"/>
      <c r="C124" s="430" t="s">
        <v>77</v>
      </c>
      <c r="D124" s="430"/>
      <c r="E124" s="430"/>
      <c r="F124" s="430"/>
      <c r="G124" s="430"/>
      <c r="H124" s="430"/>
      <c r="I124" s="5"/>
      <c r="J124" s="5"/>
      <c r="K124" s="5"/>
      <c r="L124" s="67"/>
    </row>
    <row r="125" spans="2:13" ht="15.5" x14ac:dyDescent="0.35">
      <c r="B125" s="65"/>
      <c r="C125" s="430"/>
      <c r="D125" s="430"/>
      <c r="E125" s="430"/>
      <c r="F125" s="430"/>
      <c r="G125" s="430"/>
      <c r="H125" s="430"/>
      <c r="I125" s="5"/>
      <c r="J125" s="66"/>
      <c r="K125" s="32" t="s">
        <v>47</v>
      </c>
      <c r="L125" s="67"/>
      <c r="M125" s="34" t="str">
        <f>IF($J$8="Yes",IF(J125="","&lt;&lt;&lt; Required Information",""),"")</f>
        <v/>
      </c>
    </row>
    <row r="126" spans="2:13" ht="15.5" x14ac:dyDescent="0.35">
      <c r="B126" s="65"/>
      <c r="C126" s="70"/>
      <c r="D126" s="70"/>
      <c r="E126" s="70"/>
      <c r="F126" s="70"/>
      <c r="G126" s="70"/>
      <c r="H126" s="70"/>
      <c r="I126" s="5"/>
      <c r="J126" s="5"/>
      <c r="K126" s="5"/>
      <c r="L126" s="67"/>
    </row>
    <row r="127" spans="2:13" ht="15.5" x14ac:dyDescent="0.35">
      <c r="B127" s="65"/>
      <c r="C127" s="84" t="s">
        <v>78</v>
      </c>
      <c r="D127" s="59"/>
      <c r="E127" s="59"/>
      <c r="F127" s="59"/>
      <c r="G127" s="59"/>
      <c r="H127" s="59"/>
      <c r="I127" s="93"/>
      <c r="J127" s="66"/>
      <c r="K127" s="37" t="s">
        <v>65</v>
      </c>
      <c r="L127" s="423"/>
      <c r="M127" s="34" t="str">
        <f>IF($J$8="Yes",IF(J127="","&lt;&lt;&lt; Required Information",""),"")</f>
        <v/>
      </c>
    </row>
    <row r="128" spans="2:13" ht="15.5" x14ac:dyDescent="0.35">
      <c r="B128" s="65"/>
      <c r="C128" s="94"/>
      <c r="D128" s="95"/>
      <c r="E128" s="95"/>
      <c r="F128" s="95"/>
      <c r="G128" s="95"/>
      <c r="H128" s="95"/>
      <c r="I128" s="93"/>
      <c r="J128" s="5"/>
      <c r="K128" s="5"/>
      <c r="L128" s="424"/>
    </row>
    <row r="129" spans="2:13" ht="33.65" customHeight="1" x14ac:dyDescent="0.35">
      <c r="B129" s="65"/>
      <c r="C129" s="428" t="s">
        <v>79</v>
      </c>
      <c r="D129" s="428"/>
      <c r="E129" s="428"/>
      <c r="F129" s="428"/>
      <c r="G129" s="428"/>
      <c r="H129" s="428"/>
      <c r="I129" s="93"/>
      <c r="J129" s="122"/>
      <c r="K129" s="86" t="s">
        <v>47</v>
      </c>
      <c r="L129" s="424"/>
      <c r="M129" s="34" t="str">
        <f>IF($J$8="Yes",IF(J129="","&lt;&lt;&lt; Required Information",""),"")</f>
        <v/>
      </c>
    </row>
    <row r="130" spans="2:13" ht="15.5" x14ac:dyDescent="0.35">
      <c r="B130" s="65"/>
      <c r="C130" s="70"/>
      <c r="D130" s="70"/>
      <c r="E130" s="70"/>
      <c r="F130" s="70"/>
      <c r="G130" s="70"/>
      <c r="H130" s="70"/>
      <c r="I130" s="5"/>
      <c r="J130" s="5"/>
      <c r="K130" s="5"/>
      <c r="L130" s="424"/>
    </row>
    <row r="131" spans="2:13" ht="15.5" x14ac:dyDescent="0.35">
      <c r="B131" s="15"/>
      <c r="C131" s="5" t="s">
        <v>80</v>
      </c>
      <c r="D131" s="5"/>
      <c r="E131" s="5"/>
      <c r="F131" s="5"/>
      <c r="G131" s="434"/>
      <c r="H131" s="435"/>
      <c r="I131" s="435"/>
      <c r="J131" s="435"/>
      <c r="K131" s="5"/>
      <c r="L131" s="16"/>
      <c r="M131" s="34" t="str">
        <f>IF($J$8="Yes",IF(J131="","&lt;&lt;&lt; Required Information",""),"")</f>
        <v/>
      </c>
    </row>
    <row r="132" spans="2:13" ht="15.5" x14ac:dyDescent="0.35">
      <c r="B132" s="15"/>
      <c r="C132" s="5"/>
      <c r="D132" s="5"/>
      <c r="E132" s="5"/>
      <c r="F132" s="5"/>
      <c r="G132" s="5"/>
      <c r="H132" s="5"/>
      <c r="I132" s="5"/>
      <c r="J132" s="5"/>
      <c r="K132" s="5"/>
      <c r="L132" s="16"/>
    </row>
    <row r="133" spans="2:13" ht="15.5" x14ac:dyDescent="0.35">
      <c r="B133" s="15"/>
      <c r="C133" s="133" t="s">
        <v>81</v>
      </c>
      <c r="D133" s="134"/>
      <c r="E133" s="134"/>
      <c r="F133" s="134"/>
      <c r="G133" s="134"/>
      <c r="H133" s="434"/>
      <c r="I133" s="435"/>
      <c r="J133" s="435"/>
      <c r="K133" s="5"/>
      <c r="L133" s="16"/>
      <c r="M133" s="34" t="str">
        <f>IF($J$8="Yes",IF(J133="","&lt;&lt;&lt; Required Information",""),"")</f>
        <v/>
      </c>
    </row>
    <row r="134" spans="2:13" ht="15.5" x14ac:dyDescent="0.35">
      <c r="B134" s="15"/>
      <c r="C134" s="133"/>
      <c r="D134" s="134"/>
      <c r="E134" s="134"/>
      <c r="F134" s="134"/>
      <c r="G134" s="134"/>
      <c r="H134" s="141"/>
      <c r="I134" s="141"/>
      <c r="J134" s="142"/>
      <c r="K134" s="5"/>
      <c r="L134" s="16"/>
      <c r="M134" s="34"/>
    </row>
    <row r="135" spans="2:13" ht="15.5" x14ac:dyDescent="0.35">
      <c r="B135" s="15"/>
      <c r="C135" s="421" t="s">
        <v>82</v>
      </c>
      <c r="D135" s="421"/>
      <c r="E135" s="421"/>
      <c r="F135" s="421"/>
      <c r="G135" s="421"/>
      <c r="H135" s="421"/>
      <c r="I135" s="141"/>
      <c r="J135" s="141"/>
      <c r="K135" s="141"/>
      <c r="L135" s="16"/>
      <c r="M135" s="34"/>
    </row>
    <row r="136" spans="2:13" ht="15.5" x14ac:dyDescent="0.35">
      <c r="B136" s="15"/>
      <c r="C136" s="421"/>
      <c r="D136" s="421"/>
      <c r="E136" s="421"/>
      <c r="F136" s="421"/>
      <c r="G136" s="421"/>
      <c r="H136" s="421"/>
      <c r="I136" s="141"/>
      <c r="J136" s="122"/>
      <c r="K136" s="86" t="s">
        <v>47</v>
      </c>
      <c r="L136" s="16"/>
      <c r="M136" s="34" t="str">
        <f>IF(J8="Yes",IF(AND(TxDx="Distribution-connected",H136=""),"&lt;&lt;&lt; Required Information",""),"")</f>
        <v/>
      </c>
    </row>
    <row r="137" spans="2:13" ht="15.5" x14ac:dyDescent="0.35">
      <c r="B137" s="15"/>
      <c r="C137" s="352"/>
      <c r="D137" s="352"/>
      <c r="E137" s="352"/>
      <c r="F137" s="352"/>
      <c r="G137" s="352"/>
      <c r="H137" s="352"/>
      <c r="I137" s="141"/>
      <c r="J137" s="351"/>
      <c r="K137" s="86"/>
      <c r="L137" s="16"/>
      <c r="M137" s="34"/>
    </row>
    <row r="138" spans="2:13" x14ac:dyDescent="0.3">
      <c r="B138" s="15"/>
      <c r="C138" s="436" t="s">
        <v>83</v>
      </c>
      <c r="D138" s="436"/>
      <c r="E138" s="436"/>
      <c r="F138" s="436"/>
      <c r="G138" s="436"/>
      <c r="H138" s="436"/>
      <c r="I138" s="436"/>
      <c r="J138" s="436"/>
      <c r="K138" s="436"/>
      <c r="L138" s="16"/>
      <c r="M138" s="34"/>
    </row>
    <row r="139" spans="2:13" x14ac:dyDescent="0.3">
      <c r="B139" s="15"/>
      <c r="C139" s="436"/>
      <c r="D139" s="436"/>
      <c r="E139" s="436"/>
      <c r="F139" s="436"/>
      <c r="G139" s="436"/>
      <c r="H139" s="436"/>
      <c r="I139" s="436"/>
      <c r="J139" s="436"/>
      <c r="K139" s="436"/>
      <c r="L139" s="16"/>
      <c r="M139" s="34"/>
    </row>
    <row r="140" spans="2:13" x14ac:dyDescent="0.3">
      <c r="B140" s="15"/>
      <c r="C140" s="436"/>
      <c r="D140" s="436"/>
      <c r="E140" s="436"/>
      <c r="F140" s="436"/>
      <c r="G140" s="436"/>
      <c r="H140" s="436"/>
      <c r="I140" s="436"/>
      <c r="J140" s="436"/>
      <c r="K140" s="436"/>
      <c r="L140" s="16"/>
      <c r="M140" s="34"/>
    </row>
    <row r="141" spans="2:13" x14ac:dyDescent="0.3">
      <c r="B141" s="15"/>
      <c r="C141" s="436"/>
      <c r="D141" s="436"/>
      <c r="E141" s="436"/>
      <c r="F141" s="436"/>
      <c r="G141" s="436"/>
      <c r="H141" s="436"/>
      <c r="I141" s="436"/>
      <c r="J141" s="436"/>
      <c r="K141" s="436"/>
      <c r="L141" s="16"/>
      <c r="M141" s="34"/>
    </row>
    <row r="142" spans="2:13" ht="15.5" x14ac:dyDescent="0.35">
      <c r="B142" s="15"/>
      <c r="C142" s="143"/>
      <c r="D142" s="134"/>
      <c r="E142" s="134"/>
      <c r="F142" s="134"/>
      <c r="G142" s="134"/>
      <c r="H142" s="141"/>
      <c r="I142" s="142"/>
      <c r="J142" s="142"/>
      <c r="K142" s="5"/>
      <c r="L142" s="16"/>
      <c r="M142" s="34"/>
    </row>
    <row r="143" spans="2:13" ht="16" thickBot="1" x14ac:dyDescent="0.4">
      <c r="B143" s="2"/>
      <c r="C143" s="68"/>
      <c r="D143" s="69"/>
      <c r="E143" s="69"/>
      <c r="F143" s="69"/>
      <c r="G143" s="69"/>
      <c r="H143" s="27"/>
      <c r="I143" s="27"/>
      <c r="J143" s="27"/>
      <c r="K143" s="12"/>
      <c r="L143" s="4"/>
      <c r="M143" s="34"/>
    </row>
    <row r="144" spans="2:13" ht="58" customHeight="1" x14ac:dyDescent="0.3">
      <c r="B144" s="431" t="s">
        <v>84</v>
      </c>
      <c r="C144" s="432"/>
      <c r="D144" s="432"/>
      <c r="E144" s="432"/>
      <c r="F144" s="432"/>
      <c r="G144" s="432"/>
      <c r="H144" s="432"/>
      <c r="I144" s="432"/>
      <c r="J144" s="432"/>
      <c r="K144" s="432"/>
      <c r="L144" s="433"/>
    </row>
    <row r="145" spans="2:12" ht="74.5" customHeight="1" x14ac:dyDescent="0.3">
      <c r="B145" s="425" t="s">
        <v>85</v>
      </c>
      <c r="C145" s="426"/>
      <c r="D145" s="426"/>
      <c r="E145" s="426"/>
      <c r="F145" s="426"/>
      <c r="G145" s="426"/>
      <c r="H145" s="426"/>
      <c r="I145" s="426"/>
      <c r="J145" s="426"/>
      <c r="K145" s="426"/>
      <c r="L145" s="427"/>
    </row>
  </sheetData>
  <sheetProtection algorithmName="SHA-512" hashValue="3BBgLYcYWW9RwokfXsM3oInTEPNnkitumHTalBJz4lYrVMaHdbzguwHGvjrOjcfnSQeqP6R/XTivSKRJLrIV2Q==" saltValue="wS8U7+3BH+yjjHIS3+1UzQ==" spinCount="100000" sheet="1" selectLockedCells="1"/>
  <sortState xmlns:xlrd2="http://schemas.microsoft.com/office/spreadsheetml/2017/richdata2" ref="L4:L7">
    <sortCondition ref="L4:L7"/>
  </sortState>
  <mergeCells count="36">
    <mergeCell ref="H133:J133"/>
    <mergeCell ref="C135:H136"/>
    <mergeCell ref="C138:K141"/>
    <mergeCell ref="B144:L144"/>
    <mergeCell ref="B145:L145"/>
    <mergeCell ref="C122:H122"/>
    <mergeCell ref="C124:H125"/>
    <mergeCell ref="L127:L130"/>
    <mergeCell ref="C129:H129"/>
    <mergeCell ref="G131:J131"/>
    <mergeCell ref="C82:H83"/>
    <mergeCell ref="J83:K83"/>
    <mergeCell ref="C85:I85"/>
    <mergeCell ref="J85:K85"/>
    <mergeCell ref="C121:H121"/>
    <mergeCell ref="C64:H65"/>
    <mergeCell ref="B77:L77"/>
    <mergeCell ref="B78:L78"/>
    <mergeCell ref="E80:J80"/>
    <mergeCell ref="C11:H12"/>
    <mergeCell ref="L56:L59"/>
    <mergeCell ref="B74:L74"/>
    <mergeCell ref="C58:H58"/>
    <mergeCell ref="C51:H51"/>
    <mergeCell ref="C53:H54"/>
    <mergeCell ref="C50:H50"/>
    <mergeCell ref="B73:L73"/>
    <mergeCell ref="H62:J62"/>
    <mergeCell ref="G60:J60"/>
    <mergeCell ref="C67:K70"/>
    <mergeCell ref="B3:L3"/>
    <mergeCell ref="B4:L4"/>
    <mergeCell ref="J12:K12"/>
    <mergeCell ref="C14:I14"/>
    <mergeCell ref="J14:K14"/>
    <mergeCell ref="E6:J6"/>
  </mergeCells>
  <phoneticPr fontId="27" type="noConversion"/>
  <conditionalFormatting sqref="B76:L145">
    <cfRule type="expression" dxfId="110" priority="1">
      <formula>NOT($J$8="Yes")</formula>
    </cfRule>
  </conditionalFormatting>
  <conditionalFormatting sqref="E6">
    <cfRule type="cellIs" dxfId="109" priority="59" operator="equal">
      <formula>""</formula>
    </cfRule>
  </conditionalFormatting>
  <conditionalFormatting sqref="E80">
    <cfRule type="cellIs" dxfId="108" priority="2" operator="equal">
      <formula>""</formula>
    </cfRule>
  </conditionalFormatting>
  <dataValidations xWindow="635" yWindow="787" count="24">
    <dataValidation type="list" allowBlank="1" showInputMessage="1" showErrorMessage="1" promptTitle="Percentage Adjustable" prompt="Indicated whether percentage can be reduced" sqref="J54:J55 J125:J126" xr:uid="{00000000-0002-0000-0300-000000000000}">
      <formula1>"Yes,No"</formula1>
    </dataValidation>
    <dataValidation type="decimal" allowBlank="1" showInputMessage="1" showErrorMessage="1" errorTitle="Value to low" error="Enter value between 5 and 100" promptTitle="Annual Availability" prompt="Example:  For 80% enter 80, not 0.8_x000a__x000a_Value must be between 5 and 100." sqref="J46 J117" xr:uid="{00000000-0002-0000-0300-000005000000}">
      <formula1>5</formula1>
      <formula2>100</formula2>
    </dataValidation>
    <dataValidation type="decimal" allowBlank="1" showInputMessage="1" showErrorMessage="1" errorTitle="Value to low" error="Enter value between 5 and 100" promptTitle="Percent Offered" prompt="Example:  Enter 80 for 80%, not 0.8_x000a__x000a_Value must be between 5 and 100." sqref="J50 J121" xr:uid="{00000000-0002-0000-0300-000006000000}">
      <formula1>5</formula1>
      <formula2>100</formula2>
    </dataValidation>
    <dataValidation type="decimal" allowBlank="1" showInputMessage="1" showErrorMessage="1" errorTitle="Invalid Number" error="Enter value &gt; 5 and less than Buyer's Percent Entitlement" promptTitle="Minimum Percent" prompt="Enter whole number. Must be less than Buyer's Percentage above._x000a_" sqref="J56 J127" xr:uid="{00000000-0002-0000-0300-000007000000}">
      <formula1>5</formula1>
      <formula2>PctEnt</formula2>
    </dataValidation>
    <dataValidation type="list" allowBlank="1" showInputMessage="1" showErrorMessage="1" sqref="J58 J65:J66 J129 J136:J137" xr:uid="{00000000-0002-0000-0300-00000A000000}">
      <formula1>"Yes, No"</formula1>
    </dataValidation>
    <dataValidation allowBlank="1" showInputMessage="1" showErrorMessage="1" promptTitle="Delivered Capacity" prompt="Maximum MW proposal is capable to deliver" sqref="J16 J87" xr:uid="{00000000-0002-0000-0300-00000C000000}"/>
    <dataValidation type="decimal" allowBlank="1" showInputMessage="1" showErrorMessage="1" promptTitle="Storage Energy Capacity (MWh)" prompt="Must be at least 4 MWh and no greater than 7,000 MWh" sqref="J18 J89" xr:uid="{44A9045C-C904-4EF6-8082-65541BAD4271}">
      <formula1>4</formula1>
      <formula2>7000</formula2>
    </dataValidation>
    <dataValidation type="decimal" allowBlank="1" showInputMessage="1" showErrorMessage="1" promptTitle="Discharge Duration (hrs.)" prompt="Must be at least 4 and no greater than 10" sqref="J20 J91" xr:uid="{24FDE52B-7AE9-4D03-8089-4F2AB99A000B}">
      <formula1>4</formula1>
      <formula2>10</formula2>
    </dataValidation>
    <dataValidation type="decimal" operator="greaterThan" allowBlank="1" showInputMessage="1" showErrorMessage="1" promptTitle="Minimum Charge Rate (MW)" prompt="   " sqref="J22 J93" xr:uid="{8903E027-6726-4744-BC77-9C052FC7FAB3}">
      <formula1>0</formula1>
    </dataValidation>
    <dataValidation type="decimal" operator="greaterThan" allowBlank="1" showInputMessage="1" showErrorMessage="1" promptTitle="Maximum Charge Rate (MW)" prompt=" " sqref="J24 J95" xr:uid="{A90F798D-790D-4A0D-9917-2D2A3A2EF2BC}">
      <formula1>0</formula1>
    </dataValidation>
    <dataValidation allowBlank="1" showInputMessage="1" showErrorMessage="1" promptTitle="Charge Ramp Rate (MW/min)" prompt="The rate at which the Energy Storage System can go from Minimum Charge Rate to Maximum Charage Rate." sqref="J26 J97" xr:uid="{6E42B354-9A97-4402-8D71-3FE14BDE35B4}"/>
    <dataValidation allowBlank="1" showInputMessage="1" showErrorMessage="1" promptTitle="Minimum Discharge Rate (MW)" prompt=" " sqref="J28 J99" xr:uid="{A84C7EAF-CECB-4C2D-B875-F4CFA2271C2B}"/>
    <dataValidation type="decimal" operator="greaterThanOrEqual" allowBlank="1" showInputMessage="1" showErrorMessage="1" promptTitle="Maximum Discharge Rate (MW)" prompt="This should match the facility's Full Rated Capacity as defined in the RFP. Must be at least 40 MW." sqref="J101" xr:uid="{7BF81DEF-4322-43A5-BCDF-222ADE30B7FA}">
      <formula1>40</formula1>
    </dataValidation>
    <dataValidation type="decimal" operator="greaterThan" allowBlank="1" showInputMessage="1" showErrorMessage="1" promptTitle="Discharge Ramp Rate (MW/min)" prompt="The rate at which the Energy Storage System can go from Minimum Discharge Rate to Maximum Discharge Rate." sqref="J32 J103" xr:uid="{89CBAD1E-EA51-4A8B-BBA3-FB4368A645D4}">
      <formula1>0</formula1>
    </dataValidation>
    <dataValidation type="decimal" allowBlank="1" showInputMessage="1" showErrorMessage="1" promptTitle="Round Trip Efficiency (%)" prompt="Enter value between 0 and 100" sqref="J38 J36 J34 J109 J107 J105" xr:uid="{C838FDC0-9D7C-40EB-B318-FEB24CAEC469}">
      <formula1>0</formula1>
      <formula2>100</formula2>
    </dataValidation>
    <dataValidation type="decimal" operator="greaterThan" allowBlank="1" showInputMessage="1" showErrorMessage="1" promptTitle="Max. Station Service Load (kW)" sqref="J40 J111" xr:uid="{8BF53A8A-1CAD-4B4F-A2DD-10FBB6B43772}">
      <formula1>0</formula1>
    </dataValidation>
    <dataValidation type="decimal" operator="greaterThan" allowBlank="1" showInputMessage="1" showErrorMessage="1" promptTitle="Avg. Station Service Load (kW)" prompt=" " sqref="J42 J113" xr:uid="{210FDED8-F326-492F-AA06-A20E1874CB7F}">
      <formula1>0</formula1>
    </dataValidation>
    <dataValidation type="decimal" operator="greaterThan" allowBlank="1" showInputMessage="1" showErrorMessage="1" promptTitle="Self-Discharge Rate (%/month)" prompt="The rate at which the Energy Storage System loses capacity when idle." sqref="J44 J115" xr:uid="{38FDDDAA-DC76-4AEC-8C31-EC617C3F3EC0}">
      <formula1>0</formula1>
    </dataValidation>
    <dataValidation type="decimal" allowBlank="1" showInputMessage="1" showErrorMessage="1" error="Value must be greater than 1 MW _x000a_but less than 700 MW" promptTitle="Full Rated Capacity" prompt="Actual Nameplate Capacity of the Facility, as built, and as_x000a_certified by an Independent Engineer" sqref="F16 F87" xr:uid="{41B37B63-7D15-40A7-9050-B92F3C27DB62}">
      <formula1>1</formula1>
      <formula2>700</formula2>
    </dataValidation>
    <dataValidation allowBlank="1" showInputMessage="1" showErrorMessage="1" errorTitle="Invalid Date" error="Date must be between 1/1/20xx and 12/31/20yy" promptTitle="Commerical Online Date" prompt="Input in MM/DD/YYYY format. Example:  08/01/2024._x000a__x000a_Note all nameplate capacity must have a scheduled commercial operation date on or before December 31, 2032." sqref="I12:K12 I83:K83" xr:uid="{C56D8DF6-F715-4E43-B7A3-20F1F1114C10}"/>
    <dataValidation allowBlank="1" showInputMessage="1" showErrorMessage="1" errorTitle="Invalid Date" error="Date must be between 7/1/2014 and 12/31/2017" promptTitle="Commercial Operation Date" prompt="Input in MM/DD/YYYY format. Example:  08/01/2024._x000a__x000a_Note all nameplate capacity must have a scheduled commercial operation date before January 1, 2032" sqref="I12:K12 I83:K83" xr:uid="{77148836-6B7E-4D67-8D06-2235AFFB820F}"/>
    <dataValidation allowBlank="1" showInputMessage="1" showErrorMessage="1" promptTitle="Co-sited Solar Capacity" prompt="If not applicable, enter 0." sqref="J48 J119" xr:uid="{9C87E74B-D807-40C8-B8E9-8701F862783B}"/>
    <dataValidation type="list" allowBlank="1" showInputMessage="1" showErrorMessage="1" sqref="J8" xr:uid="{3344F1C1-C4AD-4E1C-AA00-B8258FB067F7}">
      <formula1>"Yes,No"</formula1>
    </dataValidation>
    <dataValidation type="decimal" operator="greaterThanOrEqual" allowBlank="1" showInputMessage="1" showErrorMessage="1" promptTitle="Maximum Discharge Rate (MW)" sqref="J30" xr:uid="{27EE297B-2BC5-4442-9957-DD216BA82EB9}">
      <formula1>0.9</formula1>
    </dataValidation>
  </dataValidations>
  <pageMargins left="0.5" right="0.5" top="0.75" bottom="0.75" header="0.3" footer="0.3"/>
  <pageSetup scale="92" fitToHeight="4" orientation="portrait" r:id="rId1"/>
  <legacyDrawing r:id="rId2"/>
  <extLst>
    <ext xmlns:x14="http://schemas.microsoft.com/office/spreadsheetml/2009/9/main" uri="{CCE6A557-97BC-4b89-ADB6-D9C93CAAB3DF}">
      <x14:dataValidations xmlns:xm="http://schemas.microsoft.com/office/excel/2006/main" xWindow="635" yWindow="787" count="1">
        <x14:dataValidation type="list" allowBlank="1" showInputMessage="1" showErrorMessage="1" promptTitle="ISO NE Load Zone" prompt="Select the Zone the Project will be located in" xr:uid="{00000000-0002-0000-0300-00000E000000}">
          <x14:formula1>
            <xm:f>Tables!$B$8:$B$16</xm:f>
          </x14:formula1>
          <xm:sqref>H71:J71 H62:J62 H142:J142 H133:J133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8B1B-E13C-4A0E-835C-A2984DF56122}">
  <dimension ref="B1:BZ381"/>
  <sheetViews>
    <sheetView zoomScale="70" zoomScaleNormal="70" workbookViewId="0">
      <selection activeCell="C13" sqref="C13:P24"/>
    </sheetView>
  </sheetViews>
  <sheetFormatPr defaultColWidth="9.1796875" defaultRowHeight="14" x14ac:dyDescent="0.3"/>
  <cols>
    <col min="1" max="1" width="3.453125" style="13" customWidth="1"/>
    <col min="2" max="2" width="7.54296875" style="13" customWidth="1"/>
    <col min="3" max="3" width="9.453125" style="13" customWidth="1"/>
    <col min="4" max="15" width="8.81640625" style="13" customWidth="1"/>
    <col min="16" max="17" width="5.7265625" style="13" customWidth="1"/>
    <col min="18" max="18" width="9.1796875" style="13"/>
    <col min="19" max="19" width="9.54296875" style="13" customWidth="1"/>
    <col min="20" max="24" width="9.1796875" style="13"/>
    <col min="25" max="25" width="10.26953125" style="13" customWidth="1"/>
    <col min="26" max="34" width="8.7265625" style="13" customWidth="1"/>
    <col min="35" max="35" width="10.54296875" style="13" customWidth="1"/>
    <col min="36" max="56" width="8.7265625" style="13" customWidth="1"/>
    <col min="57" max="58" width="5.7265625" style="13" customWidth="1"/>
    <col min="59" max="60" width="9.1796875" style="13"/>
    <col min="61" max="61" width="13" style="13" customWidth="1"/>
    <col min="62" max="62" width="15" style="13" customWidth="1"/>
    <col min="63" max="76" width="9.1796875" style="13"/>
    <col min="77" max="78" width="11.26953125" style="13" customWidth="1"/>
    <col min="79" max="83" width="9.1796875" style="13"/>
    <col min="84" max="84" width="10.81640625" style="13" customWidth="1"/>
    <col min="85" max="16384" width="9.1796875" style="13"/>
  </cols>
  <sheetData>
    <row r="1" spans="2:78" ht="18" thickBot="1" x14ac:dyDescent="0.4">
      <c r="B1" s="470" t="str">
        <f>IF('Part IV'!J8="Yes","Storage Energy System - Phase 1 ONLY","Storage Energy System")</f>
        <v>Storage Energy System</v>
      </c>
      <c r="C1" s="470"/>
      <c r="D1" s="470"/>
      <c r="E1" s="470"/>
      <c r="F1" s="470"/>
      <c r="G1" s="470"/>
      <c r="H1" s="470"/>
      <c r="I1" s="470"/>
      <c r="J1" s="470"/>
      <c r="K1" s="470"/>
      <c r="L1" s="470"/>
      <c r="M1" s="470"/>
      <c r="N1" s="470"/>
      <c r="O1" s="470"/>
      <c r="P1" s="470"/>
      <c r="Q1" s="470"/>
    </row>
    <row r="2" spans="2:78" ht="15.5" x14ac:dyDescent="0.35">
      <c r="B2" s="170" t="str">
        <f>"Version: " &amp; Version</f>
        <v>Version: RD2 FINAL</v>
      </c>
      <c r="C2" s="171"/>
      <c r="D2" s="171"/>
      <c r="E2" s="171"/>
      <c r="F2" s="171"/>
      <c r="G2" s="171"/>
      <c r="H2" s="171"/>
      <c r="I2" s="171"/>
      <c r="J2" s="125"/>
      <c r="K2" s="125"/>
      <c r="L2" s="125"/>
      <c r="M2" s="125"/>
      <c r="N2" s="125"/>
      <c r="O2" s="125"/>
      <c r="P2" s="125"/>
      <c r="Q2" s="172"/>
      <c r="X2" s="170" t="str">
        <f>"Version " &amp; Version</f>
        <v>Version RD2 FINAL</v>
      </c>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c r="BH2" s="188"/>
      <c r="BI2" s="188"/>
      <c r="BJ2" s="189"/>
    </row>
    <row r="3" spans="2:78" ht="15.5" x14ac:dyDescent="0.35">
      <c r="B3" s="465" t="s">
        <v>88</v>
      </c>
      <c r="C3" s="457"/>
      <c r="D3" s="457"/>
      <c r="E3" s="457"/>
      <c r="F3" s="457"/>
      <c r="G3" s="457"/>
      <c r="H3" s="457"/>
      <c r="I3" s="457"/>
      <c r="J3" s="457"/>
      <c r="K3" s="457"/>
      <c r="L3" s="457"/>
      <c r="M3" s="457"/>
      <c r="N3" s="457"/>
      <c r="O3" s="457"/>
      <c r="P3" s="457"/>
      <c r="Q3" s="466"/>
      <c r="X3" s="465" t="s">
        <v>89</v>
      </c>
      <c r="Y3" s="468"/>
      <c r="Z3" s="468"/>
      <c r="AA3" s="468"/>
      <c r="AB3" s="468"/>
      <c r="AC3" s="468"/>
      <c r="AD3" s="468"/>
      <c r="AE3" s="468"/>
      <c r="AF3" s="468"/>
      <c r="AG3" s="468"/>
      <c r="AH3" s="468"/>
      <c r="AI3" s="468"/>
      <c r="AJ3" s="468"/>
      <c r="AK3" s="468"/>
      <c r="AL3" s="468"/>
      <c r="AM3" s="72"/>
      <c r="AN3" s="72"/>
      <c r="AO3" s="187"/>
      <c r="AP3" s="38"/>
      <c r="AQ3" s="38"/>
      <c r="AR3" s="38"/>
      <c r="AS3" s="38"/>
      <c r="AT3" s="38"/>
      <c r="AU3" s="38"/>
      <c r="AV3" s="38"/>
      <c r="AW3" s="38"/>
      <c r="AX3" s="38"/>
      <c r="AY3" s="38"/>
      <c r="AZ3" s="38"/>
      <c r="BA3" s="38"/>
      <c r="BB3" s="38"/>
      <c r="BC3" s="38"/>
      <c r="BD3" s="38"/>
      <c r="BE3" s="38"/>
      <c r="BF3" s="38"/>
      <c r="BG3" s="38"/>
      <c r="BH3" s="38"/>
      <c r="BI3" s="38"/>
      <c r="BJ3" s="178"/>
    </row>
    <row r="4" spans="2:78" ht="16" thickBot="1" x14ac:dyDescent="0.4">
      <c r="B4" s="465" t="s">
        <v>90</v>
      </c>
      <c r="C4" s="457"/>
      <c r="D4" s="457"/>
      <c r="E4" s="457"/>
      <c r="F4" s="457"/>
      <c r="G4" s="457"/>
      <c r="H4" s="457"/>
      <c r="I4" s="457"/>
      <c r="J4" s="457"/>
      <c r="K4" s="457"/>
      <c r="L4" s="457"/>
      <c r="M4" s="457"/>
      <c r="N4" s="457"/>
      <c r="O4" s="457"/>
      <c r="P4" s="457"/>
      <c r="Q4" s="466"/>
      <c r="R4" s="146" t="s">
        <v>91</v>
      </c>
      <c r="S4" s="147"/>
      <c r="T4" s="147"/>
      <c r="U4" s="147"/>
      <c r="V4" s="148"/>
      <c r="X4" s="190"/>
      <c r="Y4" s="457" t="s">
        <v>92</v>
      </c>
      <c r="Z4" s="457"/>
      <c r="AA4" s="457"/>
      <c r="AB4" s="457"/>
      <c r="AC4" s="457"/>
      <c r="AD4" s="457"/>
      <c r="AE4" s="457"/>
      <c r="AF4" s="457"/>
      <c r="AG4" s="457"/>
      <c r="AH4" s="457"/>
      <c r="AI4" s="457"/>
      <c r="AJ4" s="457"/>
      <c r="AK4" s="457"/>
      <c r="AL4" s="168"/>
      <c r="AM4" s="72"/>
      <c r="AN4" s="72"/>
      <c r="AO4" s="38"/>
      <c r="AP4" s="38"/>
      <c r="AQ4" s="38"/>
      <c r="AR4" s="38"/>
      <c r="AS4" s="38"/>
      <c r="AT4" s="38"/>
      <c r="AU4" s="38"/>
      <c r="AV4" s="38"/>
      <c r="AW4" s="38"/>
      <c r="AX4" s="38"/>
      <c r="AY4" s="38"/>
      <c r="AZ4" s="38"/>
      <c r="BA4" s="38"/>
      <c r="BB4" s="38"/>
      <c r="BC4" s="38"/>
      <c r="BD4" s="38"/>
      <c r="BE4" s="38"/>
      <c r="BF4" s="38"/>
      <c r="BG4" s="38"/>
      <c r="BH4" s="38"/>
      <c r="BI4" s="38"/>
      <c r="BJ4" s="178"/>
    </row>
    <row r="5" spans="2:78" ht="20.25" customHeight="1" x14ac:dyDescent="0.35">
      <c r="B5" s="65"/>
      <c r="C5" s="46" t="s">
        <v>26</v>
      </c>
      <c r="D5" s="36"/>
      <c r="E5" s="441" t="str">
        <f>IF(ProjTitle="","Auto-Filled",ProjTitle)</f>
        <v>Auto-Filled</v>
      </c>
      <c r="F5" s="441"/>
      <c r="G5" s="441"/>
      <c r="H5" s="441"/>
      <c r="I5" s="441"/>
      <c r="J5" s="441"/>
      <c r="K5" s="47"/>
      <c r="L5" s="48" t="s">
        <v>93</v>
      </c>
      <c r="M5" s="472" t="s">
        <v>94</v>
      </c>
      <c r="N5" s="473"/>
      <c r="O5" s="473"/>
      <c r="P5" s="47"/>
      <c r="Q5" s="67"/>
      <c r="T5" s="459" t="str">
        <f>IF(M5="","&lt;&lt;&lt; Required Information",IF(M5="hourly profile","    Enter Hourly Profile in Part V(a) (i)   &gt;&gt;&gt;&gt;&gt;&gt;",""))</f>
        <v xml:space="preserve">    Enter Hourly Profile in Part V(a) (i)   &gt;&gt;&gt;&gt;&gt;&gt;</v>
      </c>
      <c r="U5" s="459"/>
      <c r="V5" s="459"/>
      <c r="W5" s="460"/>
      <c r="X5" s="190"/>
      <c r="Y5" s="72"/>
      <c r="Z5" s="72"/>
      <c r="AA5" s="72"/>
      <c r="AB5" s="72"/>
      <c r="AC5" s="72"/>
      <c r="AD5" s="72"/>
      <c r="AE5" s="72"/>
      <c r="AF5" s="72"/>
      <c r="AG5" s="72"/>
      <c r="AH5" s="72"/>
      <c r="AI5" s="72"/>
      <c r="AJ5" s="72"/>
      <c r="AK5" s="39"/>
      <c r="AL5" s="72"/>
      <c r="AM5" s="187"/>
      <c r="AN5" s="169"/>
      <c r="AO5" s="38"/>
      <c r="AP5" s="38"/>
      <c r="AQ5" s="38"/>
      <c r="AR5" s="38"/>
      <c r="AS5" s="38"/>
      <c r="AT5" s="38"/>
      <c r="AU5" s="38"/>
      <c r="AV5" s="38"/>
      <c r="AW5" s="38"/>
      <c r="AX5" s="38"/>
      <c r="AY5" s="38"/>
      <c r="AZ5" s="38"/>
      <c r="BA5" s="38"/>
      <c r="BB5" s="38"/>
      <c r="BC5" s="38"/>
      <c r="BD5" s="38"/>
      <c r="BE5" s="38"/>
      <c r="BF5" s="38"/>
      <c r="BG5" s="38"/>
      <c r="BH5" s="38"/>
      <c r="BI5" s="38"/>
      <c r="BJ5" s="178"/>
    </row>
    <row r="6" spans="2:78" ht="15.75" customHeight="1" x14ac:dyDescent="0.35">
      <c r="B6" s="173"/>
      <c r="C6" s="49"/>
      <c r="D6" s="72"/>
      <c r="E6" s="72"/>
      <c r="F6" s="72"/>
      <c r="G6" s="72"/>
      <c r="H6" s="72"/>
      <c r="I6" s="72"/>
      <c r="J6" s="47"/>
      <c r="K6" s="72"/>
      <c r="L6" s="49"/>
      <c r="M6" s="72"/>
      <c r="N6" s="72"/>
      <c r="O6" s="72"/>
      <c r="P6" s="72"/>
      <c r="Q6" s="174"/>
      <c r="T6" s="459"/>
      <c r="U6" s="459"/>
      <c r="V6" s="459"/>
      <c r="W6" s="460"/>
      <c r="X6" s="190"/>
      <c r="Y6" s="169"/>
      <c r="Z6" s="243" t="s">
        <v>95</v>
      </c>
      <c r="AA6" s="243"/>
      <c r="AB6" s="243"/>
      <c r="AC6" s="243"/>
      <c r="AD6" s="243"/>
      <c r="AE6" s="243"/>
      <c r="AF6" s="243"/>
      <c r="AG6" s="243"/>
      <c r="AH6" s="243"/>
      <c r="AI6" s="243"/>
      <c r="AJ6" s="192">
        <v>2012</v>
      </c>
      <c r="AK6" s="193" t="s">
        <v>96</v>
      </c>
      <c r="AL6" s="191"/>
      <c r="AM6" s="38"/>
      <c r="AN6" s="169"/>
      <c r="AO6" s="38"/>
      <c r="AP6" s="38"/>
      <c r="AQ6" s="38"/>
      <c r="AR6" s="38"/>
      <c r="AS6" s="38"/>
      <c r="AT6" s="38"/>
      <c r="AU6" s="38"/>
      <c r="AV6" s="38"/>
      <c r="AW6" s="38"/>
      <c r="AX6" s="38"/>
      <c r="AY6" s="38"/>
      <c r="AZ6" s="38"/>
      <c r="BA6" s="38"/>
      <c r="BB6" s="38"/>
      <c r="BC6" s="38"/>
      <c r="BD6" s="38"/>
      <c r="BE6" s="38"/>
      <c r="BF6" s="38"/>
      <c r="BG6" s="38"/>
      <c r="BH6" s="38"/>
      <c r="BI6" s="38"/>
      <c r="BJ6" s="178"/>
    </row>
    <row r="7" spans="2:78" ht="15.5" x14ac:dyDescent="0.35">
      <c r="B7" s="173"/>
      <c r="C7" s="49"/>
      <c r="D7" s="72"/>
      <c r="E7" s="72"/>
      <c r="F7" s="72"/>
      <c r="G7" s="72"/>
      <c r="H7" s="72"/>
      <c r="I7" s="72"/>
      <c r="J7" s="47"/>
      <c r="K7" s="72"/>
      <c r="L7" s="49"/>
      <c r="M7" s="72"/>
      <c r="N7" s="72"/>
      <c r="O7" s="72"/>
      <c r="P7" s="72"/>
      <c r="Q7" s="174"/>
      <c r="X7" s="190"/>
      <c r="Y7" s="38"/>
      <c r="Z7" s="38"/>
      <c r="AA7" s="38"/>
      <c r="AB7" s="38"/>
      <c r="AC7" s="38"/>
      <c r="AD7" s="38"/>
      <c r="AE7" s="38"/>
      <c r="AF7" s="38"/>
      <c r="AG7" s="38"/>
      <c r="AH7" s="38"/>
      <c r="AI7" s="38"/>
      <c r="AJ7" s="38"/>
      <c r="AK7" s="39"/>
      <c r="AL7" s="40"/>
      <c r="AM7" s="467"/>
      <c r="AN7" s="468"/>
      <c r="AO7" s="38"/>
      <c r="AP7" s="40"/>
      <c r="AQ7" s="467"/>
      <c r="AR7" s="468"/>
      <c r="AS7" s="38"/>
      <c r="AT7" s="38"/>
      <c r="AU7" s="38"/>
      <c r="AV7" s="38"/>
      <c r="AW7" s="38"/>
      <c r="AX7" s="38"/>
      <c r="AY7" s="38"/>
      <c r="AZ7" s="38"/>
      <c r="BA7" s="38"/>
      <c r="BB7" s="38"/>
      <c r="BC7" s="38"/>
      <c r="BD7" s="38"/>
      <c r="BE7" s="38"/>
      <c r="BF7" s="38"/>
      <c r="BG7" s="38"/>
      <c r="BH7" s="38"/>
      <c r="BI7" s="38"/>
      <c r="BJ7" s="178"/>
    </row>
    <row r="8" spans="2:78" ht="30" customHeight="1" x14ac:dyDescent="0.35">
      <c r="B8" s="173"/>
      <c r="C8" s="49"/>
      <c r="D8" s="72"/>
      <c r="E8" s="72"/>
      <c r="F8" s="72"/>
      <c r="G8" s="72"/>
      <c r="H8" s="72"/>
      <c r="I8" s="72"/>
      <c r="J8" s="47"/>
      <c r="K8" s="72"/>
      <c r="L8" s="49"/>
      <c r="M8" s="72"/>
      <c r="N8" s="72"/>
      <c r="O8" s="72"/>
      <c r="P8" s="72"/>
      <c r="Q8" s="174"/>
      <c r="X8" s="349" t="s">
        <v>97</v>
      </c>
      <c r="Y8" s="38"/>
      <c r="Z8" s="194" t="str">
        <f>IFERROR(SUMIF(Z11:Z34,"&gt;0",Z11:Z34)/-SUMIF(Z11:Z34,"&lt;0",Z11:Z34),"")</f>
        <v/>
      </c>
      <c r="AA8" s="194" t="str">
        <f t="shared" ref="AA8:BD8" si="0">IFERROR(SUMIF(AA11:AA34,"&gt;0",AA11:AA34)/-SUMIF(AA11:AA34,"&lt;0",AA11:AA34),"")</f>
        <v/>
      </c>
      <c r="AB8" s="194" t="str">
        <f t="shared" si="0"/>
        <v/>
      </c>
      <c r="AC8" s="194" t="str">
        <f t="shared" si="0"/>
        <v/>
      </c>
      <c r="AD8" s="194" t="str">
        <f t="shared" si="0"/>
        <v/>
      </c>
      <c r="AE8" s="194" t="str">
        <f t="shared" si="0"/>
        <v/>
      </c>
      <c r="AF8" s="194" t="str">
        <f t="shared" si="0"/>
        <v/>
      </c>
      <c r="AG8" s="194" t="str">
        <f t="shared" si="0"/>
        <v/>
      </c>
      <c r="AH8" s="194" t="str">
        <f t="shared" si="0"/>
        <v/>
      </c>
      <c r="AI8" s="194" t="str">
        <f t="shared" si="0"/>
        <v/>
      </c>
      <c r="AJ8" s="194" t="str">
        <f t="shared" si="0"/>
        <v/>
      </c>
      <c r="AK8" s="194" t="str">
        <f t="shared" si="0"/>
        <v/>
      </c>
      <c r="AL8" s="194" t="str">
        <f t="shared" si="0"/>
        <v/>
      </c>
      <c r="AM8" s="194" t="str">
        <f t="shared" si="0"/>
        <v/>
      </c>
      <c r="AN8" s="194" t="str">
        <f t="shared" si="0"/>
        <v/>
      </c>
      <c r="AO8" s="194" t="str">
        <f t="shared" si="0"/>
        <v/>
      </c>
      <c r="AP8" s="194" t="str">
        <f t="shared" si="0"/>
        <v/>
      </c>
      <c r="AQ8" s="194" t="str">
        <f t="shared" si="0"/>
        <v/>
      </c>
      <c r="AR8" s="194" t="str">
        <f t="shared" si="0"/>
        <v/>
      </c>
      <c r="AS8" s="194" t="str">
        <f t="shared" si="0"/>
        <v/>
      </c>
      <c r="AT8" s="194" t="str">
        <f t="shared" si="0"/>
        <v/>
      </c>
      <c r="AU8" s="194" t="str">
        <f t="shared" si="0"/>
        <v/>
      </c>
      <c r="AV8" s="194" t="str">
        <f t="shared" si="0"/>
        <v/>
      </c>
      <c r="AW8" s="194" t="str">
        <f t="shared" si="0"/>
        <v/>
      </c>
      <c r="AX8" s="194" t="str">
        <f t="shared" si="0"/>
        <v/>
      </c>
      <c r="AY8" s="194" t="str">
        <f t="shared" si="0"/>
        <v/>
      </c>
      <c r="AZ8" s="194" t="str">
        <f t="shared" si="0"/>
        <v/>
      </c>
      <c r="BA8" s="194" t="str">
        <f t="shared" si="0"/>
        <v/>
      </c>
      <c r="BB8" s="194" t="str">
        <f t="shared" si="0"/>
        <v/>
      </c>
      <c r="BC8" s="194" t="str">
        <f t="shared" si="0"/>
        <v/>
      </c>
      <c r="BD8" s="194" t="str">
        <f t="shared" si="0"/>
        <v/>
      </c>
      <c r="BE8" s="42"/>
      <c r="BF8" s="42"/>
      <c r="BG8" s="42"/>
      <c r="BH8" s="42"/>
      <c r="BI8" s="42"/>
      <c r="BJ8" s="195"/>
    </row>
    <row r="9" spans="2:78" ht="15.75" customHeight="1" x14ac:dyDescent="0.35">
      <c r="B9" s="173"/>
      <c r="C9" s="49"/>
      <c r="D9" s="72"/>
      <c r="E9" s="72"/>
      <c r="F9" s="72"/>
      <c r="G9" s="72"/>
      <c r="H9" s="72"/>
      <c r="I9" s="72"/>
      <c r="J9" s="47"/>
      <c r="K9" s="72"/>
      <c r="L9" s="49"/>
      <c r="M9" s="72"/>
      <c r="N9" s="72"/>
      <c r="O9" s="72"/>
      <c r="P9" s="72"/>
      <c r="Q9" s="174"/>
      <c r="X9" s="177"/>
      <c r="Y9" s="179" t="s">
        <v>98</v>
      </c>
      <c r="Z9" s="60">
        <v>1</v>
      </c>
      <c r="AA9" s="60">
        <v>2</v>
      </c>
      <c r="AB9" s="60">
        <v>3</v>
      </c>
      <c r="AC9" s="60">
        <v>4</v>
      </c>
      <c r="AD9" s="60">
        <v>5</v>
      </c>
      <c r="AE9" s="60">
        <v>6</v>
      </c>
      <c r="AF9" s="60">
        <v>7</v>
      </c>
      <c r="AG9" s="60">
        <v>8</v>
      </c>
      <c r="AH9" s="60">
        <v>9</v>
      </c>
      <c r="AI9" s="60">
        <v>10</v>
      </c>
      <c r="AJ9" s="60">
        <v>11</v>
      </c>
      <c r="AK9" s="60">
        <v>12</v>
      </c>
      <c r="AL9" s="60">
        <v>13</v>
      </c>
      <c r="AM9" s="60">
        <v>14</v>
      </c>
      <c r="AN9" s="60">
        <v>15</v>
      </c>
      <c r="AO9" s="60">
        <v>16</v>
      </c>
      <c r="AP9" s="60">
        <v>17</v>
      </c>
      <c r="AQ9" s="60">
        <v>18</v>
      </c>
      <c r="AR9" s="60">
        <v>19</v>
      </c>
      <c r="AS9" s="60">
        <v>20</v>
      </c>
      <c r="AT9" s="60">
        <v>21</v>
      </c>
      <c r="AU9" s="60">
        <v>22</v>
      </c>
      <c r="AV9" s="60">
        <v>23</v>
      </c>
      <c r="AW9" s="60">
        <v>24</v>
      </c>
      <c r="AX9" s="60">
        <v>25</v>
      </c>
      <c r="AY9" s="60">
        <v>26</v>
      </c>
      <c r="AZ9" s="60">
        <v>27</v>
      </c>
      <c r="BA9" s="60">
        <v>28</v>
      </c>
      <c r="BB9" s="60">
        <v>29</v>
      </c>
      <c r="BC9" s="60">
        <v>30</v>
      </c>
      <c r="BD9" s="60">
        <v>31</v>
      </c>
      <c r="BE9" s="439" t="s">
        <v>99</v>
      </c>
      <c r="BF9" s="440"/>
      <c r="BG9" s="196" t="s">
        <v>100</v>
      </c>
      <c r="BH9" s="196" t="s">
        <v>101</v>
      </c>
      <c r="BI9" s="196" t="s">
        <v>102</v>
      </c>
      <c r="BJ9" s="197" t="s">
        <v>103</v>
      </c>
      <c r="BY9" s="96" t="s">
        <v>104</v>
      </c>
      <c r="BZ9" s="97"/>
    </row>
    <row r="10" spans="2:78" ht="15.5" x14ac:dyDescent="0.35">
      <c r="B10" s="173"/>
      <c r="C10" s="49"/>
      <c r="D10" s="72"/>
      <c r="E10" s="72"/>
      <c r="F10" s="72"/>
      <c r="G10" s="72"/>
      <c r="H10" s="72"/>
      <c r="I10" s="72"/>
      <c r="J10" s="47"/>
      <c r="K10" s="72"/>
      <c r="L10" s="49"/>
      <c r="M10" s="72"/>
      <c r="N10" s="72"/>
      <c r="O10" s="72"/>
      <c r="P10" s="72"/>
      <c r="Q10" s="174"/>
      <c r="X10" s="177"/>
      <c r="Y10" s="179"/>
      <c r="Z10" s="60" t="str">
        <f>VLOOKUP(WEEKDAY(CONCATENATE("1","/",Z9,"/",$AJ$6)),$BY$11:$BZ$17,2,FALSE)</f>
        <v>Sun</v>
      </c>
      <c r="AA10" s="60" t="str">
        <f t="shared" ref="AA10:AF10" si="1">VLOOKUP(WEEKDAY(CONCATENATE("1","/",AA9,"/",$AJ$6)),$BY$11:$BZ$17,2,FALSE)</f>
        <v>Mon</v>
      </c>
      <c r="AB10" s="60" t="str">
        <f t="shared" si="1"/>
        <v>Tues</v>
      </c>
      <c r="AC10" s="60" t="str">
        <f t="shared" si="1"/>
        <v>Wed</v>
      </c>
      <c r="AD10" s="60" t="str">
        <f t="shared" si="1"/>
        <v>Thur</v>
      </c>
      <c r="AE10" s="60" t="str">
        <f t="shared" si="1"/>
        <v>Fri</v>
      </c>
      <c r="AF10" s="60" t="str">
        <f t="shared" si="1"/>
        <v>Sat</v>
      </c>
      <c r="AG10" s="60" t="str">
        <f>Z10</f>
        <v>Sun</v>
      </c>
      <c r="AH10" s="60" t="str">
        <f t="shared" ref="AH10:BD10" si="2">AA10</f>
        <v>Mon</v>
      </c>
      <c r="AI10" s="60" t="str">
        <f t="shared" si="2"/>
        <v>Tues</v>
      </c>
      <c r="AJ10" s="60" t="str">
        <f t="shared" si="2"/>
        <v>Wed</v>
      </c>
      <c r="AK10" s="60" t="str">
        <f t="shared" si="2"/>
        <v>Thur</v>
      </c>
      <c r="AL10" s="60" t="str">
        <f t="shared" si="2"/>
        <v>Fri</v>
      </c>
      <c r="AM10" s="60" t="str">
        <f t="shared" si="2"/>
        <v>Sat</v>
      </c>
      <c r="AN10" s="60" t="str">
        <f t="shared" si="2"/>
        <v>Sun</v>
      </c>
      <c r="AO10" s="60" t="str">
        <f t="shared" si="2"/>
        <v>Mon</v>
      </c>
      <c r="AP10" s="60" t="str">
        <f t="shared" si="2"/>
        <v>Tues</v>
      </c>
      <c r="AQ10" s="60" t="str">
        <f t="shared" si="2"/>
        <v>Wed</v>
      </c>
      <c r="AR10" s="60" t="str">
        <f t="shared" si="2"/>
        <v>Thur</v>
      </c>
      <c r="AS10" s="60" t="str">
        <f t="shared" si="2"/>
        <v>Fri</v>
      </c>
      <c r="AT10" s="60" t="str">
        <f t="shared" si="2"/>
        <v>Sat</v>
      </c>
      <c r="AU10" s="60" t="str">
        <f t="shared" si="2"/>
        <v>Sun</v>
      </c>
      <c r="AV10" s="60" t="str">
        <f t="shared" si="2"/>
        <v>Mon</v>
      </c>
      <c r="AW10" s="60" t="str">
        <f t="shared" si="2"/>
        <v>Tues</v>
      </c>
      <c r="AX10" s="60" t="str">
        <f t="shared" si="2"/>
        <v>Wed</v>
      </c>
      <c r="AY10" s="60" t="str">
        <f t="shared" si="2"/>
        <v>Thur</v>
      </c>
      <c r="AZ10" s="60" t="str">
        <f t="shared" si="2"/>
        <v>Fri</v>
      </c>
      <c r="BA10" s="60" t="str">
        <f t="shared" si="2"/>
        <v>Sat</v>
      </c>
      <c r="BB10" s="60" t="str">
        <f t="shared" si="2"/>
        <v>Sun</v>
      </c>
      <c r="BC10" s="60" t="str">
        <f t="shared" si="2"/>
        <v>Mon</v>
      </c>
      <c r="BD10" s="60" t="str">
        <f t="shared" si="2"/>
        <v>Tues</v>
      </c>
      <c r="BE10" s="439" t="s">
        <v>105</v>
      </c>
      <c r="BF10" s="440"/>
      <c r="BG10" s="196" t="s">
        <v>54</v>
      </c>
      <c r="BH10" s="196" t="s">
        <v>54</v>
      </c>
      <c r="BI10" s="196" t="s">
        <v>54</v>
      </c>
      <c r="BJ10" s="197" t="s">
        <v>54</v>
      </c>
      <c r="BK10" s="98">
        <f>COUNT(Z11:BD34,Z42:BA65,Z73:BD96,Z104:BC127,Z135:BD158,Z166:BC189,Z197:BD220,Z228:BD251,Z259:BC282,Z290:BD313,Z321:BC344,Z352:BD375)</f>
        <v>0</v>
      </c>
      <c r="BL10" s="13" t="s">
        <v>106</v>
      </c>
      <c r="BY10" s="99" t="s">
        <v>107</v>
      </c>
      <c r="BZ10" s="99" t="s">
        <v>108</v>
      </c>
    </row>
    <row r="11" spans="2:78" ht="15.5" x14ac:dyDescent="0.35">
      <c r="B11" s="173"/>
      <c r="C11" s="49"/>
      <c r="D11" s="72"/>
      <c r="E11" s="72"/>
      <c r="F11" s="72"/>
      <c r="G11" s="72"/>
      <c r="H11" s="72"/>
      <c r="I11" s="72"/>
      <c r="J11" s="47"/>
      <c r="K11" s="72"/>
      <c r="L11" s="49"/>
      <c r="M11" s="72"/>
      <c r="N11" s="72"/>
      <c r="O11" s="72"/>
      <c r="P11" s="72"/>
      <c r="Q11" s="174"/>
      <c r="X11" s="177"/>
      <c r="Y11" s="198">
        <v>1</v>
      </c>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437">
        <f>SUM(Z11:BD11)/COUNT(Z$9:BD$9)</f>
        <v>0</v>
      </c>
      <c r="BF11" s="438">
        <f t="shared" ref="BF11" si="3">SUM(AA11:BC11)/COUNT(AA$40:BC$40)</f>
        <v>0</v>
      </c>
      <c r="BG11" s="200">
        <f>SUM($Z11:$BD11)</f>
        <v>0</v>
      </c>
      <c r="BH11" s="200">
        <v>0</v>
      </c>
      <c r="BI11" s="201">
        <f>SUMIF(Z11:BD11,"&lt;0",Z11:BD11)</f>
        <v>0</v>
      </c>
      <c r="BJ11" s="202">
        <f>SUMIF(Z11:BD11,"&gt;0",Z11:BD11)</f>
        <v>0</v>
      </c>
      <c r="BY11" s="100">
        <v>1</v>
      </c>
      <c r="BZ11" s="100" t="s">
        <v>109</v>
      </c>
    </row>
    <row r="12" spans="2:78" ht="15.75" customHeight="1" x14ac:dyDescent="0.35">
      <c r="B12" s="173"/>
      <c r="C12" s="49"/>
      <c r="D12" s="72"/>
      <c r="E12" s="72"/>
      <c r="F12" s="72"/>
      <c r="G12" s="72"/>
      <c r="H12" s="72"/>
      <c r="I12" s="72"/>
      <c r="J12" s="47"/>
      <c r="K12" s="72"/>
      <c r="L12" s="49"/>
      <c r="M12" s="72"/>
      <c r="N12" s="72"/>
      <c r="O12" s="72"/>
      <c r="P12" s="72"/>
      <c r="Q12" s="174"/>
      <c r="U12" s="459" t="str">
        <f>IF(AND(BK10&lt;8760,M5="Hourly Profile"),"Full Hourly Matrix is Required Information&gt;&gt;&gt;","")</f>
        <v>Full Hourly Matrix is Required Information&gt;&gt;&gt;</v>
      </c>
      <c r="V12" s="459"/>
      <c r="W12" s="460"/>
      <c r="X12" s="177"/>
      <c r="Y12" s="198">
        <v>2</v>
      </c>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437">
        <f t="shared" ref="BE12:BE34" si="4">SUM(Z12:BD12)/COUNT(Z$9:BD$9)</f>
        <v>0</v>
      </c>
      <c r="BF12" s="438">
        <f t="shared" ref="BF12:BF34" si="5">SUM(AA12:BC12)/COUNT(AA$40:BC$40)</f>
        <v>0</v>
      </c>
      <c r="BG12" s="203">
        <f t="shared" ref="BG12:BG17" si="6">SUM($Z12:$BD12)</f>
        <v>0</v>
      </c>
      <c r="BH12" s="203">
        <v>0</v>
      </c>
      <c r="BI12" s="204">
        <f t="shared" ref="BI12:BI34" si="7">SUMIF(Z12:BD12,"&lt;0",Z12:BD12)</f>
        <v>0</v>
      </c>
      <c r="BJ12" s="205">
        <f t="shared" ref="BJ12:BJ34" si="8">SUMIF(Z12:BD12,"&gt;0",Z12:BD12)</f>
        <v>0</v>
      </c>
      <c r="BY12" s="102">
        <v>2</v>
      </c>
      <c r="BZ12" s="102" t="s">
        <v>110</v>
      </c>
    </row>
    <row r="13" spans="2:78" ht="15.5" x14ac:dyDescent="0.35">
      <c r="B13" s="173"/>
      <c r="C13" s="474"/>
      <c r="D13" s="474"/>
      <c r="E13" s="474"/>
      <c r="F13" s="474"/>
      <c r="G13" s="474"/>
      <c r="H13" s="474"/>
      <c r="I13" s="474"/>
      <c r="J13" s="474"/>
      <c r="K13" s="474"/>
      <c r="L13" s="474"/>
      <c r="M13" s="474"/>
      <c r="N13" s="474"/>
      <c r="O13" s="474"/>
      <c r="P13" s="474"/>
      <c r="Q13" s="174"/>
      <c r="U13" s="459"/>
      <c r="V13" s="459"/>
      <c r="W13" s="460"/>
      <c r="X13" s="177"/>
      <c r="Y13" s="198">
        <v>3</v>
      </c>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437">
        <f t="shared" si="4"/>
        <v>0</v>
      </c>
      <c r="BF13" s="438">
        <f t="shared" si="5"/>
        <v>0</v>
      </c>
      <c r="BG13" s="203">
        <f t="shared" si="6"/>
        <v>0</v>
      </c>
      <c r="BH13" s="203">
        <v>0</v>
      </c>
      <c r="BI13" s="204">
        <f t="shared" si="7"/>
        <v>0</v>
      </c>
      <c r="BJ13" s="205">
        <f t="shared" si="8"/>
        <v>0</v>
      </c>
      <c r="BY13" s="102">
        <v>3</v>
      </c>
      <c r="BZ13" s="102" t="s">
        <v>111</v>
      </c>
    </row>
    <row r="14" spans="2:78" ht="15.5" x14ac:dyDescent="0.35">
      <c r="B14" s="173"/>
      <c r="C14" s="474"/>
      <c r="D14" s="474"/>
      <c r="E14" s="474"/>
      <c r="F14" s="474"/>
      <c r="G14" s="474"/>
      <c r="H14" s="474"/>
      <c r="I14" s="474"/>
      <c r="J14" s="474"/>
      <c r="K14" s="474"/>
      <c r="L14" s="474"/>
      <c r="M14" s="474"/>
      <c r="N14" s="474"/>
      <c r="O14" s="474"/>
      <c r="P14" s="474"/>
      <c r="Q14" s="174"/>
      <c r="R14" s="34" t="str">
        <f>IF(C13="","&lt;&lt;&lt; Required Information","")</f>
        <v>&lt;&lt;&lt; Required Information</v>
      </c>
      <c r="V14" s="101" t="str">
        <f>IF(BL380&gt;0,CONCATENATE("(",BL380,") Hours above Maximum Discharge Rate&gt;&gt;&gt;"),"")</f>
        <v/>
      </c>
      <c r="X14" s="177"/>
      <c r="Y14" s="198">
        <v>4</v>
      </c>
      <c r="Z14" s="199"/>
      <c r="AA14" s="199"/>
      <c r="AB14" s="199"/>
      <c r="AC14" s="199"/>
      <c r="AD14" s="199"/>
      <c r="AE14" s="199"/>
      <c r="AF14" s="199"/>
      <c r="AG14" s="199"/>
      <c r="AH14" s="199"/>
      <c r="AI14" s="199"/>
      <c r="AJ14" s="199"/>
      <c r="AK14" s="199"/>
      <c r="AL14" s="199"/>
      <c r="AM14" s="199"/>
      <c r="AN14" s="199"/>
      <c r="AO14" s="199"/>
      <c r="AP14" s="199"/>
      <c r="AQ14" s="199"/>
      <c r="AR14" s="199"/>
      <c r="AS14" s="199"/>
      <c r="AT14" s="199"/>
      <c r="AU14" s="199"/>
      <c r="AV14" s="199"/>
      <c r="AW14" s="199"/>
      <c r="AX14" s="199"/>
      <c r="AY14" s="199"/>
      <c r="AZ14" s="199"/>
      <c r="BA14" s="199"/>
      <c r="BB14" s="199"/>
      <c r="BC14" s="199"/>
      <c r="BD14" s="199"/>
      <c r="BE14" s="437">
        <f t="shared" si="4"/>
        <v>0</v>
      </c>
      <c r="BF14" s="438">
        <f t="shared" si="5"/>
        <v>0</v>
      </c>
      <c r="BG14" s="203">
        <f t="shared" si="6"/>
        <v>0</v>
      </c>
      <c r="BH14" s="203">
        <v>0</v>
      </c>
      <c r="BI14" s="204">
        <f t="shared" si="7"/>
        <v>0</v>
      </c>
      <c r="BJ14" s="205">
        <f t="shared" si="8"/>
        <v>0</v>
      </c>
      <c r="BY14" s="102">
        <v>4</v>
      </c>
      <c r="BZ14" s="102" t="s">
        <v>112</v>
      </c>
    </row>
    <row r="15" spans="2:78" ht="15.5" x14ac:dyDescent="0.35">
      <c r="B15" s="173"/>
      <c r="C15" s="474"/>
      <c r="D15" s="474"/>
      <c r="E15" s="474"/>
      <c r="F15" s="474"/>
      <c r="G15" s="474"/>
      <c r="H15" s="474"/>
      <c r="I15" s="474"/>
      <c r="J15" s="474"/>
      <c r="K15" s="474"/>
      <c r="L15" s="474"/>
      <c r="M15" s="474"/>
      <c r="N15" s="474"/>
      <c r="O15" s="474"/>
      <c r="P15" s="474"/>
      <c r="Q15" s="174"/>
      <c r="X15" s="177"/>
      <c r="Y15" s="198">
        <v>5</v>
      </c>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437">
        <f t="shared" si="4"/>
        <v>0</v>
      </c>
      <c r="BF15" s="438">
        <f t="shared" si="5"/>
        <v>0</v>
      </c>
      <c r="BG15" s="203">
        <f t="shared" si="6"/>
        <v>0</v>
      </c>
      <c r="BH15" s="203">
        <v>0</v>
      </c>
      <c r="BI15" s="204">
        <f t="shared" si="7"/>
        <v>0</v>
      </c>
      <c r="BJ15" s="205">
        <f t="shared" si="8"/>
        <v>0</v>
      </c>
      <c r="BY15" s="102">
        <v>5</v>
      </c>
      <c r="BZ15" s="102" t="s">
        <v>113</v>
      </c>
    </row>
    <row r="16" spans="2:78" ht="15.5" x14ac:dyDescent="0.35">
      <c r="B16" s="173"/>
      <c r="C16" s="474"/>
      <c r="D16" s="474"/>
      <c r="E16" s="474"/>
      <c r="F16" s="474"/>
      <c r="G16" s="474"/>
      <c r="H16" s="474"/>
      <c r="I16" s="474"/>
      <c r="J16" s="474"/>
      <c r="K16" s="474"/>
      <c r="L16" s="474"/>
      <c r="M16" s="474"/>
      <c r="N16" s="474"/>
      <c r="O16" s="474"/>
      <c r="P16" s="474"/>
      <c r="Q16" s="174"/>
      <c r="V16" s="101" t="str">
        <f>IF(BL381&gt;0,CONCATENATE("(",BL381,") Hours above Maximum Charge Rate&gt;&gt;&gt;"),"")</f>
        <v/>
      </c>
      <c r="X16" s="177"/>
      <c r="Y16" s="198">
        <v>6</v>
      </c>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437">
        <f t="shared" si="4"/>
        <v>0</v>
      </c>
      <c r="BF16" s="438">
        <f t="shared" si="5"/>
        <v>0</v>
      </c>
      <c r="BG16" s="203">
        <f t="shared" si="6"/>
        <v>0</v>
      </c>
      <c r="BH16" s="203">
        <v>0</v>
      </c>
      <c r="BI16" s="204">
        <f t="shared" si="7"/>
        <v>0</v>
      </c>
      <c r="BJ16" s="205">
        <f t="shared" si="8"/>
        <v>0</v>
      </c>
      <c r="BY16" s="102">
        <v>6</v>
      </c>
      <c r="BZ16" s="102" t="s">
        <v>114</v>
      </c>
    </row>
    <row r="17" spans="2:78" ht="15.5" x14ac:dyDescent="0.35">
      <c r="B17" s="173"/>
      <c r="C17" s="474"/>
      <c r="D17" s="474"/>
      <c r="E17" s="474"/>
      <c r="F17" s="474"/>
      <c r="G17" s="474"/>
      <c r="H17" s="474"/>
      <c r="I17" s="474"/>
      <c r="J17" s="474"/>
      <c r="K17" s="474"/>
      <c r="L17" s="474"/>
      <c r="M17" s="474"/>
      <c r="N17" s="474"/>
      <c r="O17" s="474"/>
      <c r="P17" s="474"/>
      <c r="Q17" s="174"/>
      <c r="X17" s="177"/>
      <c r="Y17" s="198">
        <v>7</v>
      </c>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437">
        <f t="shared" si="4"/>
        <v>0</v>
      </c>
      <c r="BF17" s="438">
        <f t="shared" si="5"/>
        <v>0</v>
      </c>
      <c r="BG17" s="203">
        <f t="shared" si="6"/>
        <v>0</v>
      </c>
      <c r="BH17" s="203">
        <v>0</v>
      </c>
      <c r="BI17" s="204">
        <f t="shared" si="7"/>
        <v>0</v>
      </c>
      <c r="BJ17" s="205">
        <f t="shared" si="8"/>
        <v>0</v>
      </c>
      <c r="BY17" s="103">
        <v>7</v>
      </c>
      <c r="BZ17" s="103" t="s">
        <v>115</v>
      </c>
    </row>
    <row r="18" spans="2:78" ht="15.5" x14ac:dyDescent="0.35">
      <c r="B18" s="173"/>
      <c r="C18" s="474"/>
      <c r="D18" s="474"/>
      <c r="E18" s="474"/>
      <c r="F18" s="474"/>
      <c r="G18" s="474"/>
      <c r="H18" s="474"/>
      <c r="I18" s="474"/>
      <c r="J18" s="474"/>
      <c r="K18" s="474"/>
      <c r="L18" s="474"/>
      <c r="M18" s="474"/>
      <c r="N18" s="474"/>
      <c r="O18" s="474"/>
      <c r="P18" s="474"/>
      <c r="Q18" s="174"/>
      <c r="V18" s="101"/>
      <c r="X18" s="177"/>
      <c r="Y18" s="198">
        <v>8</v>
      </c>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437">
        <f t="shared" si="4"/>
        <v>0</v>
      </c>
      <c r="BF18" s="438">
        <f t="shared" si="5"/>
        <v>0</v>
      </c>
      <c r="BG18" s="203">
        <f t="shared" ref="BG18:BG33" si="9">(SUMIF($Z$10:$BD$10,"Sat",$Z18:$BD18)+SUMIF($Z$10:$BD$10,"Sun",$Z18:$BD18))</f>
        <v>0</v>
      </c>
      <c r="BH18" s="203">
        <f t="shared" ref="BH18:BH33" si="10">(SUM($Z18:$BD18)-(SUMIF($Z$10:$BD$10,"Sat",$Z18:$BD18)+SUMIF($Z$10:$BD$10,"Sun",$Z18:$BD18)))</f>
        <v>0</v>
      </c>
      <c r="BI18" s="204">
        <f t="shared" si="7"/>
        <v>0</v>
      </c>
      <c r="BJ18" s="205">
        <f t="shared" si="8"/>
        <v>0</v>
      </c>
    </row>
    <row r="19" spans="2:78" ht="15.5" x14ac:dyDescent="0.35">
      <c r="B19" s="173"/>
      <c r="C19" s="474"/>
      <c r="D19" s="474"/>
      <c r="E19" s="474"/>
      <c r="F19" s="474"/>
      <c r="G19" s="474"/>
      <c r="H19" s="474"/>
      <c r="I19" s="474"/>
      <c r="J19" s="474"/>
      <c r="K19" s="474"/>
      <c r="L19" s="474"/>
      <c r="M19" s="474"/>
      <c r="N19" s="474"/>
      <c r="O19" s="474"/>
      <c r="P19" s="474"/>
      <c r="Q19" s="174"/>
      <c r="X19" s="177"/>
      <c r="Y19" s="198">
        <v>9</v>
      </c>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437">
        <f t="shared" si="4"/>
        <v>0</v>
      </c>
      <c r="BF19" s="438">
        <f t="shared" si="5"/>
        <v>0</v>
      </c>
      <c r="BG19" s="203">
        <f t="shared" si="9"/>
        <v>0</v>
      </c>
      <c r="BH19" s="203">
        <f t="shared" si="10"/>
        <v>0</v>
      </c>
      <c r="BI19" s="204">
        <f t="shared" si="7"/>
        <v>0</v>
      </c>
      <c r="BJ19" s="205">
        <f t="shared" si="8"/>
        <v>0</v>
      </c>
    </row>
    <row r="20" spans="2:78" ht="15.5" x14ac:dyDescent="0.35">
      <c r="B20" s="173"/>
      <c r="C20" s="474"/>
      <c r="D20" s="474"/>
      <c r="E20" s="474"/>
      <c r="F20" s="474"/>
      <c r="G20" s="474"/>
      <c r="H20" s="474"/>
      <c r="I20" s="474"/>
      <c r="J20" s="474"/>
      <c r="K20" s="474"/>
      <c r="L20" s="474"/>
      <c r="M20" s="474"/>
      <c r="N20" s="474"/>
      <c r="O20" s="474"/>
      <c r="P20" s="474"/>
      <c r="Q20" s="174"/>
      <c r="V20" s="101"/>
      <c r="X20" s="177"/>
      <c r="Y20" s="198">
        <v>10</v>
      </c>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437">
        <f t="shared" si="4"/>
        <v>0</v>
      </c>
      <c r="BF20" s="438">
        <f t="shared" si="5"/>
        <v>0</v>
      </c>
      <c r="BG20" s="203">
        <f t="shared" si="9"/>
        <v>0</v>
      </c>
      <c r="BH20" s="203">
        <f t="shared" si="10"/>
        <v>0</v>
      </c>
      <c r="BI20" s="204">
        <f t="shared" si="7"/>
        <v>0</v>
      </c>
      <c r="BJ20" s="205">
        <f t="shared" si="8"/>
        <v>0</v>
      </c>
    </row>
    <row r="21" spans="2:78" ht="15.5" x14ac:dyDescent="0.35">
      <c r="B21" s="173"/>
      <c r="C21" s="474"/>
      <c r="D21" s="474"/>
      <c r="E21" s="474"/>
      <c r="F21" s="474"/>
      <c r="G21" s="474"/>
      <c r="H21" s="474"/>
      <c r="I21" s="474"/>
      <c r="J21" s="474"/>
      <c r="K21" s="474"/>
      <c r="L21" s="474"/>
      <c r="M21" s="474"/>
      <c r="N21" s="474"/>
      <c r="O21" s="474"/>
      <c r="P21" s="474"/>
      <c r="Q21" s="174"/>
      <c r="V21" s="101"/>
      <c r="X21" s="177"/>
      <c r="Y21" s="198">
        <v>11</v>
      </c>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437">
        <f t="shared" si="4"/>
        <v>0</v>
      </c>
      <c r="BF21" s="438">
        <f t="shared" si="5"/>
        <v>0</v>
      </c>
      <c r="BG21" s="203">
        <f t="shared" si="9"/>
        <v>0</v>
      </c>
      <c r="BH21" s="203">
        <f t="shared" si="10"/>
        <v>0</v>
      </c>
      <c r="BI21" s="204">
        <f t="shared" si="7"/>
        <v>0</v>
      </c>
      <c r="BJ21" s="205">
        <f t="shared" si="8"/>
        <v>0</v>
      </c>
    </row>
    <row r="22" spans="2:78" ht="15.5" x14ac:dyDescent="0.35">
      <c r="B22" s="173"/>
      <c r="C22" s="474"/>
      <c r="D22" s="474"/>
      <c r="E22" s="474"/>
      <c r="F22" s="474"/>
      <c r="G22" s="474"/>
      <c r="H22" s="474"/>
      <c r="I22" s="474"/>
      <c r="J22" s="474"/>
      <c r="K22" s="474"/>
      <c r="L22" s="474"/>
      <c r="M22" s="474"/>
      <c r="N22" s="474"/>
      <c r="O22" s="474"/>
      <c r="P22" s="474"/>
      <c r="Q22" s="174"/>
      <c r="X22" s="177"/>
      <c r="Y22" s="198">
        <v>12</v>
      </c>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437">
        <f t="shared" si="4"/>
        <v>0</v>
      </c>
      <c r="BF22" s="438">
        <f t="shared" si="5"/>
        <v>0</v>
      </c>
      <c r="BG22" s="203">
        <f t="shared" si="9"/>
        <v>0</v>
      </c>
      <c r="BH22" s="203">
        <f t="shared" si="10"/>
        <v>0</v>
      </c>
      <c r="BI22" s="204">
        <f t="shared" si="7"/>
        <v>0</v>
      </c>
      <c r="BJ22" s="205">
        <f t="shared" si="8"/>
        <v>0</v>
      </c>
    </row>
    <row r="23" spans="2:78" ht="15.5" x14ac:dyDescent="0.35">
      <c r="B23" s="173"/>
      <c r="C23" s="474"/>
      <c r="D23" s="474"/>
      <c r="E23" s="474"/>
      <c r="F23" s="474"/>
      <c r="G23" s="474"/>
      <c r="H23" s="474"/>
      <c r="I23" s="474"/>
      <c r="J23" s="474"/>
      <c r="K23" s="474"/>
      <c r="L23" s="474"/>
      <c r="M23" s="474"/>
      <c r="N23" s="474"/>
      <c r="O23" s="474"/>
      <c r="P23" s="474"/>
      <c r="Q23" s="174"/>
      <c r="R23" s="34"/>
      <c r="X23" s="177"/>
      <c r="Y23" s="198">
        <v>13</v>
      </c>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437">
        <f t="shared" si="4"/>
        <v>0</v>
      </c>
      <c r="BF23" s="438">
        <f t="shared" si="5"/>
        <v>0</v>
      </c>
      <c r="BG23" s="203">
        <f t="shared" si="9"/>
        <v>0</v>
      </c>
      <c r="BH23" s="203">
        <f t="shared" si="10"/>
        <v>0</v>
      </c>
      <c r="BI23" s="204">
        <f t="shared" si="7"/>
        <v>0</v>
      </c>
      <c r="BJ23" s="205">
        <f t="shared" si="8"/>
        <v>0</v>
      </c>
    </row>
    <row r="24" spans="2:78" ht="15.5" x14ac:dyDescent="0.35">
      <c r="B24" s="173"/>
      <c r="C24" s="474"/>
      <c r="D24" s="474"/>
      <c r="E24" s="474"/>
      <c r="F24" s="474"/>
      <c r="G24" s="474"/>
      <c r="H24" s="474"/>
      <c r="I24" s="474"/>
      <c r="J24" s="474"/>
      <c r="K24" s="474"/>
      <c r="L24" s="474"/>
      <c r="M24" s="474"/>
      <c r="N24" s="474"/>
      <c r="O24" s="474"/>
      <c r="P24" s="474"/>
      <c r="Q24" s="174"/>
      <c r="R24" s="34"/>
      <c r="T24" s="166"/>
      <c r="X24" s="177"/>
      <c r="Y24" s="198">
        <v>14</v>
      </c>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437">
        <f t="shared" si="4"/>
        <v>0</v>
      </c>
      <c r="BF24" s="438">
        <f t="shared" si="5"/>
        <v>0</v>
      </c>
      <c r="BG24" s="203">
        <f t="shared" si="9"/>
        <v>0</v>
      </c>
      <c r="BH24" s="203">
        <f t="shared" si="10"/>
        <v>0</v>
      </c>
      <c r="BI24" s="204">
        <f t="shared" si="7"/>
        <v>0</v>
      </c>
      <c r="BJ24" s="205">
        <f t="shared" si="8"/>
        <v>0</v>
      </c>
    </row>
    <row r="25" spans="2:78" ht="15.5" x14ac:dyDescent="0.35">
      <c r="B25" s="173"/>
      <c r="C25" s="321"/>
      <c r="D25" s="321"/>
      <c r="E25" s="321"/>
      <c r="F25" s="321"/>
      <c r="G25" s="321"/>
      <c r="H25" s="321"/>
      <c r="I25" s="321"/>
      <c r="J25" s="321"/>
      <c r="K25" s="321"/>
      <c r="L25" s="321"/>
      <c r="M25" s="321"/>
      <c r="N25" s="321"/>
      <c r="O25" s="321"/>
      <c r="P25" s="321"/>
      <c r="Q25" s="174"/>
      <c r="R25" s="34"/>
      <c r="X25" s="177"/>
      <c r="Y25" s="198">
        <v>15</v>
      </c>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437">
        <f t="shared" si="4"/>
        <v>0</v>
      </c>
      <c r="BF25" s="438">
        <f t="shared" si="5"/>
        <v>0</v>
      </c>
      <c r="BG25" s="203">
        <f t="shared" si="9"/>
        <v>0</v>
      </c>
      <c r="BH25" s="203">
        <f t="shared" si="10"/>
        <v>0</v>
      </c>
      <c r="BI25" s="204">
        <f t="shared" si="7"/>
        <v>0</v>
      </c>
      <c r="BJ25" s="205">
        <f t="shared" si="8"/>
        <v>0</v>
      </c>
    </row>
    <row r="26" spans="2:78" ht="15.5" x14ac:dyDescent="0.35">
      <c r="B26" s="175"/>
      <c r="C26" s="469" t="s">
        <v>116</v>
      </c>
      <c r="D26" s="469"/>
      <c r="E26" s="469"/>
      <c r="F26" s="469"/>
      <c r="G26" s="469"/>
      <c r="H26" s="469"/>
      <c r="I26" s="469"/>
      <c r="J26" s="469"/>
      <c r="K26" s="469"/>
      <c r="L26" s="469"/>
      <c r="M26" s="469"/>
      <c r="N26" s="469"/>
      <c r="O26" s="469"/>
      <c r="P26" s="469"/>
      <c r="Q26" s="176"/>
      <c r="R26" s="34"/>
      <c r="X26" s="177"/>
      <c r="Y26" s="198">
        <v>16</v>
      </c>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437">
        <f t="shared" si="4"/>
        <v>0</v>
      </c>
      <c r="BF26" s="438">
        <f t="shared" si="5"/>
        <v>0</v>
      </c>
      <c r="BG26" s="203">
        <f t="shared" si="9"/>
        <v>0</v>
      </c>
      <c r="BH26" s="203">
        <f t="shared" si="10"/>
        <v>0</v>
      </c>
      <c r="BI26" s="204">
        <f t="shared" si="7"/>
        <v>0</v>
      </c>
      <c r="BJ26" s="205">
        <f t="shared" si="8"/>
        <v>0</v>
      </c>
    </row>
    <row r="27" spans="2:78" ht="15.5" x14ac:dyDescent="0.35">
      <c r="B27" s="175"/>
      <c r="C27" s="285"/>
      <c r="D27" s="464" t="s">
        <v>117</v>
      </c>
      <c r="E27" s="464"/>
      <c r="F27" s="464"/>
      <c r="G27" s="464"/>
      <c r="H27" s="464"/>
      <c r="I27" s="464"/>
      <c r="J27" s="464"/>
      <c r="K27" s="464"/>
      <c r="L27" s="464"/>
      <c r="M27" s="464"/>
      <c r="N27" s="464"/>
      <c r="O27" s="285"/>
      <c r="P27" s="285"/>
      <c r="Q27" s="286"/>
      <c r="R27" s="34"/>
      <c r="X27" s="177"/>
      <c r="Y27" s="198">
        <v>17</v>
      </c>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437">
        <f t="shared" si="4"/>
        <v>0</v>
      </c>
      <c r="BF27" s="438">
        <f t="shared" si="5"/>
        <v>0</v>
      </c>
      <c r="BG27" s="203">
        <f t="shared" si="9"/>
        <v>0</v>
      </c>
      <c r="BH27" s="203">
        <f t="shared" si="10"/>
        <v>0</v>
      </c>
      <c r="BI27" s="204">
        <f t="shared" si="7"/>
        <v>0</v>
      </c>
      <c r="BJ27" s="205">
        <f t="shared" si="8"/>
        <v>0</v>
      </c>
    </row>
    <row r="28" spans="2:78" ht="15.5" x14ac:dyDescent="0.35">
      <c r="B28" s="177"/>
      <c r="C28" s="38"/>
      <c r="D28" s="38"/>
      <c r="E28" s="38"/>
      <c r="F28" s="38"/>
      <c r="G28" s="38"/>
      <c r="H28" s="38"/>
      <c r="I28" s="38"/>
      <c r="J28" s="38"/>
      <c r="K28" s="38"/>
      <c r="L28" s="38"/>
      <c r="M28" s="38"/>
      <c r="N28" s="38"/>
      <c r="O28" s="38"/>
      <c r="P28" s="38"/>
      <c r="Q28" s="178"/>
      <c r="R28" s="34"/>
      <c r="X28" s="177"/>
      <c r="Y28" s="198">
        <v>18</v>
      </c>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437">
        <f t="shared" si="4"/>
        <v>0</v>
      </c>
      <c r="BF28" s="438">
        <f t="shared" si="5"/>
        <v>0</v>
      </c>
      <c r="BG28" s="203">
        <f t="shared" si="9"/>
        <v>0</v>
      </c>
      <c r="BH28" s="203">
        <f t="shared" si="10"/>
        <v>0</v>
      </c>
      <c r="BI28" s="204">
        <f t="shared" si="7"/>
        <v>0</v>
      </c>
      <c r="BJ28" s="205">
        <f t="shared" si="8"/>
        <v>0</v>
      </c>
    </row>
    <row r="29" spans="2:78" ht="15.5" x14ac:dyDescent="0.35">
      <c r="B29" s="177"/>
      <c r="C29" s="179" t="s">
        <v>98</v>
      </c>
      <c r="D29" s="43" t="s">
        <v>118</v>
      </c>
      <c r="E29" s="43" t="s">
        <v>119</v>
      </c>
      <c r="F29" s="43" t="s">
        <v>120</v>
      </c>
      <c r="G29" s="43" t="s">
        <v>121</v>
      </c>
      <c r="H29" s="43" t="s">
        <v>122</v>
      </c>
      <c r="I29" s="43" t="s">
        <v>123</v>
      </c>
      <c r="J29" s="43" t="s">
        <v>124</v>
      </c>
      <c r="K29" s="43" t="s">
        <v>125</v>
      </c>
      <c r="L29" s="43" t="s">
        <v>126</v>
      </c>
      <c r="M29" s="43" t="s">
        <v>127</v>
      </c>
      <c r="N29" s="43" t="s">
        <v>128</v>
      </c>
      <c r="O29" s="43" t="s">
        <v>129</v>
      </c>
      <c r="P29" s="38"/>
      <c r="Q29" s="178"/>
      <c r="R29" s="34"/>
      <c r="S29" s="98"/>
      <c r="X29" s="177"/>
      <c r="Y29" s="198">
        <v>19</v>
      </c>
      <c r="Z29" s="199"/>
      <c r="AA29" s="199"/>
      <c r="AB29" s="199"/>
      <c r="AC29" s="199"/>
      <c r="AD29" s="199"/>
      <c r="AE29" s="199"/>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99"/>
      <c r="BD29" s="199"/>
      <c r="BE29" s="437">
        <f t="shared" si="4"/>
        <v>0</v>
      </c>
      <c r="BF29" s="438">
        <f t="shared" si="5"/>
        <v>0</v>
      </c>
      <c r="BG29" s="203">
        <f t="shared" si="9"/>
        <v>0</v>
      </c>
      <c r="BH29" s="203">
        <f t="shared" si="10"/>
        <v>0</v>
      </c>
      <c r="BI29" s="204">
        <f t="shared" si="7"/>
        <v>0</v>
      </c>
      <c r="BJ29" s="205">
        <f t="shared" si="8"/>
        <v>0</v>
      </c>
    </row>
    <row r="30" spans="2:78" ht="15.5" x14ac:dyDescent="0.35">
      <c r="B30" s="177"/>
      <c r="C30" s="180">
        <v>1</v>
      </c>
      <c r="D30" s="259">
        <f t="shared" ref="D30:D53" si="11">IFERROR(IF($BE11="",0,$BE11),0)</f>
        <v>0</v>
      </c>
      <c r="E30" s="259">
        <f t="shared" ref="E30:E53" si="12">IFERROR(IF($BE42="",0,$BE42),0)</f>
        <v>0</v>
      </c>
      <c r="F30" s="259">
        <f t="shared" ref="F30:F53" si="13">IFERROR(IF($BE73="",0,$BE73),0)</f>
        <v>0</v>
      </c>
      <c r="G30" s="259">
        <f t="shared" ref="G30:G53" si="14">IFERROR(IF($BE104="",0,$BE104),0)</f>
        <v>0</v>
      </c>
      <c r="H30" s="259">
        <f t="shared" ref="H30:H53" si="15">IFERROR(IF($BE135="",0,$BE135),0)</f>
        <v>0</v>
      </c>
      <c r="I30" s="259">
        <f t="shared" ref="I30:I53" si="16">IFERROR(IF($BE166="",0,$BE166),0)</f>
        <v>0</v>
      </c>
      <c r="J30" s="259">
        <f t="shared" ref="J30:J53" si="17">IFERROR(IF($BE197="",0,$BE197),0)</f>
        <v>0</v>
      </c>
      <c r="K30" s="259">
        <f t="shared" ref="K30:K53" si="18">IFERROR(IF($BE228="",0,$BE228),0)</f>
        <v>0</v>
      </c>
      <c r="L30" s="259">
        <f t="shared" ref="L30:L53" si="19">IFERROR(IF($BE259="",0,$BE259),0)</f>
        <v>0</v>
      </c>
      <c r="M30" s="259">
        <f t="shared" ref="M30:M53" si="20">IFERROR(IF($BE290="",0,$BE290),0)</f>
        <v>0</v>
      </c>
      <c r="N30" s="259">
        <f t="shared" ref="N30:N53" si="21">IFERROR(IF($BE321="",0,$BE321),0)</f>
        <v>0</v>
      </c>
      <c r="O30" s="259">
        <f t="shared" ref="O30:O53" si="22">IFERROR(IF($BE352="",0,$BE352),0)</f>
        <v>0</v>
      </c>
      <c r="P30" s="38"/>
      <c r="Q30" s="178"/>
      <c r="R30" s="34"/>
      <c r="X30" s="177"/>
      <c r="Y30" s="198">
        <v>20</v>
      </c>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437">
        <f t="shared" si="4"/>
        <v>0</v>
      </c>
      <c r="BF30" s="438">
        <f t="shared" si="5"/>
        <v>0</v>
      </c>
      <c r="BG30" s="203">
        <f t="shared" si="9"/>
        <v>0</v>
      </c>
      <c r="BH30" s="203">
        <f t="shared" si="10"/>
        <v>0</v>
      </c>
      <c r="BI30" s="204">
        <f t="shared" si="7"/>
        <v>0</v>
      </c>
      <c r="BJ30" s="205">
        <f t="shared" si="8"/>
        <v>0</v>
      </c>
    </row>
    <row r="31" spans="2:78" ht="15.5" x14ac:dyDescent="0.35">
      <c r="B31" s="177"/>
      <c r="C31" s="180">
        <v>2</v>
      </c>
      <c r="D31" s="259">
        <f t="shared" si="11"/>
        <v>0</v>
      </c>
      <c r="E31" s="259">
        <f t="shared" si="12"/>
        <v>0</v>
      </c>
      <c r="F31" s="259">
        <f t="shared" si="13"/>
        <v>0</v>
      </c>
      <c r="G31" s="259">
        <f t="shared" si="14"/>
        <v>0</v>
      </c>
      <c r="H31" s="259">
        <f t="shared" si="15"/>
        <v>0</v>
      </c>
      <c r="I31" s="259">
        <f t="shared" si="16"/>
        <v>0</v>
      </c>
      <c r="J31" s="259">
        <f t="shared" si="17"/>
        <v>0</v>
      </c>
      <c r="K31" s="259">
        <f t="shared" si="18"/>
        <v>0</v>
      </c>
      <c r="L31" s="259">
        <f t="shared" si="19"/>
        <v>0</v>
      </c>
      <c r="M31" s="259">
        <f t="shared" si="20"/>
        <v>0</v>
      </c>
      <c r="N31" s="259">
        <f t="shared" si="21"/>
        <v>0</v>
      </c>
      <c r="O31" s="259">
        <f t="shared" si="22"/>
        <v>0</v>
      </c>
      <c r="P31" s="38"/>
      <c r="Q31" s="178"/>
      <c r="R31" s="34"/>
      <c r="X31" s="177"/>
      <c r="Y31" s="198">
        <v>21</v>
      </c>
      <c r="Z31" s="199"/>
      <c r="AA31" s="199"/>
      <c r="AB31" s="199"/>
      <c r="AC31" s="199"/>
      <c r="AD31" s="199"/>
      <c r="AE31" s="199"/>
      <c r="AF31" s="199"/>
      <c r="AG31" s="199"/>
      <c r="AH31" s="199"/>
      <c r="AI31" s="199"/>
      <c r="AJ31" s="199"/>
      <c r="AK31" s="199"/>
      <c r="AL31" s="199"/>
      <c r="AM31" s="199"/>
      <c r="AN31" s="199"/>
      <c r="AO31" s="199"/>
      <c r="AP31" s="199"/>
      <c r="AQ31" s="199"/>
      <c r="AR31" s="199"/>
      <c r="AS31" s="199"/>
      <c r="AT31" s="199"/>
      <c r="AU31" s="199"/>
      <c r="AV31" s="199"/>
      <c r="AW31" s="199"/>
      <c r="AX31" s="199"/>
      <c r="AY31" s="199"/>
      <c r="AZ31" s="199"/>
      <c r="BA31" s="199"/>
      <c r="BB31" s="199"/>
      <c r="BC31" s="199"/>
      <c r="BD31" s="199"/>
      <c r="BE31" s="437">
        <f t="shared" si="4"/>
        <v>0</v>
      </c>
      <c r="BF31" s="438">
        <f t="shared" si="5"/>
        <v>0</v>
      </c>
      <c r="BG31" s="203">
        <f t="shared" si="9"/>
        <v>0</v>
      </c>
      <c r="BH31" s="203">
        <f t="shared" si="10"/>
        <v>0</v>
      </c>
      <c r="BI31" s="204">
        <f t="shared" si="7"/>
        <v>0</v>
      </c>
      <c r="BJ31" s="205">
        <f t="shared" si="8"/>
        <v>0</v>
      </c>
    </row>
    <row r="32" spans="2:78" ht="15.5" x14ac:dyDescent="0.35">
      <c r="B32" s="177"/>
      <c r="C32" s="180">
        <v>3</v>
      </c>
      <c r="D32" s="259">
        <f t="shared" si="11"/>
        <v>0</v>
      </c>
      <c r="E32" s="259">
        <f t="shared" si="12"/>
        <v>0</v>
      </c>
      <c r="F32" s="259">
        <f t="shared" si="13"/>
        <v>0</v>
      </c>
      <c r="G32" s="259">
        <f t="shared" si="14"/>
        <v>0</v>
      </c>
      <c r="H32" s="259">
        <f t="shared" si="15"/>
        <v>0</v>
      </c>
      <c r="I32" s="259">
        <f t="shared" si="16"/>
        <v>0</v>
      </c>
      <c r="J32" s="259">
        <f t="shared" si="17"/>
        <v>0</v>
      </c>
      <c r="K32" s="259">
        <f t="shared" si="18"/>
        <v>0</v>
      </c>
      <c r="L32" s="259">
        <f t="shared" si="19"/>
        <v>0</v>
      </c>
      <c r="M32" s="259">
        <f t="shared" si="20"/>
        <v>0</v>
      </c>
      <c r="N32" s="259">
        <f t="shared" si="21"/>
        <v>0</v>
      </c>
      <c r="O32" s="259">
        <f t="shared" si="22"/>
        <v>0</v>
      </c>
      <c r="P32" s="38"/>
      <c r="Q32" s="178"/>
      <c r="R32" s="34"/>
      <c r="X32" s="177"/>
      <c r="Y32" s="198">
        <v>22</v>
      </c>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199"/>
      <c r="BE32" s="437">
        <f t="shared" si="4"/>
        <v>0</v>
      </c>
      <c r="BF32" s="438">
        <f t="shared" si="5"/>
        <v>0</v>
      </c>
      <c r="BG32" s="203">
        <f t="shared" si="9"/>
        <v>0</v>
      </c>
      <c r="BH32" s="203">
        <f t="shared" si="10"/>
        <v>0</v>
      </c>
      <c r="BI32" s="204">
        <f t="shared" si="7"/>
        <v>0</v>
      </c>
      <c r="BJ32" s="205">
        <f t="shared" si="8"/>
        <v>0</v>
      </c>
      <c r="BM32" s="13" t="s">
        <v>130</v>
      </c>
    </row>
    <row r="33" spans="2:65" ht="15.5" x14ac:dyDescent="0.35">
      <c r="B33" s="177"/>
      <c r="C33" s="180">
        <v>4</v>
      </c>
      <c r="D33" s="259">
        <f t="shared" si="11"/>
        <v>0</v>
      </c>
      <c r="E33" s="259">
        <f t="shared" si="12"/>
        <v>0</v>
      </c>
      <c r="F33" s="259">
        <f t="shared" si="13"/>
        <v>0</v>
      </c>
      <c r="G33" s="259">
        <f t="shared" si="14"/>
        <v>0</v>
      </c>
      <c r="H33" s="259">
        <f t="shared" si="15"/>
        <v>0</v>
      </c>
      <c r="I33" s="259">
        <f t="shared" si="16"/>
        <v>0</v>
      </c>
      <c r="J33" s="259">
        <f t="shared" si="17"/>
        <v>0</v>
      </c>
      <c r="K33" s="259">
        <f t="shared" si="18"/>
        <v>0</v>
      </c>
      <c r="L33" s="259">
        <f t="shared" si="19"/>
        <v>0</v>
      </c>
      <c r="M33" s="259">
        <f t="shared" si="20"/>
        <v>0</v>
      </c>
      <c r="N33" s="259">
        <f t="shared" si="21"/>
        <v>0</v>
      </c>
      <c r="O33" s="259">
        <f t="shared" si="22"/>
        <v>0</v>
      </c>
      <c r="P33" s="38"/>
      <c r="Q33" s="178"/>
      <c r="R33" s="34"/>
      <c r="X33" s="177"/>
      <c r="Y33" s="198">
        <v>23</v>
      </c>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437">
        <f t="shared" si="4"/>
        <v>0</v>
      </c>
      <c r="BF33" s="438">
        <f t="shared" si="5"/>
        <v>0</v>
      </c>
      <c r="BG33" s="203">
        <f t="shared" si="9"/>
        <v>0</v>
      </c>
      <c r="BH33" s="203">
        <f t="shared" si="10"/>
        <v>0</v>
      </c>
      <c r="BI33" s="204">
        <f t="shared" si="7"/>
        <v>0</v>
      </c>
      <c r="BJ33" s="205">
        <f t="shared" si="8"/>
        <v>0</v>
      </c>
      <c r="BL33" s="13">
        <f>COUNTIF(Z11:BD34,"&gt;"&amp;MxDisch1)</f>
        <v>0</v>
      </c>
      <c r="BM33" s="13" t="s">
        <v>131</v>
      </c>
    </row>
    <row r="34" spans="2:65" ht="15.5" x14ac:dyDescent="0.35">
      <c r="B34" s="177"/>
      <c r="C34" s="180">
        <v>5</v>
      </c>
      <c r="D34" s="259">
        <f t="shared" si="11"/>
        <v>0</v>
      </c>
      <c r="E34" s="259">
        <f t="shared" si="12"/>
        <v>0</v>
      </c>
      <c r="F34" s="259">
        <f t="shared" si="13"/>
        <v>0</v>
      </c>
      <c r="G34" s="259">
        <f t="shared" si="14"/>
        <v>0</v>
      </c>
      <c r="H34" s="259">
        <f t="shared" si="15"/>
        <v>0</v>
      </c>
      <c r="I34" s="259">
        <f t="shared" si="16"/>
        <v>0</v>
      </c>
      <c r="J34" s="259">
        <f t="shared" si="17"/>
        <v>0</v>
      </c>
      <c r="K34" s="259">
        <f t="shared" si="18"/>
        <v>0</v>
      </c>
      <c r="L34" s="259">
        <f t="shared" si="19"/>
        <v>0</v>
      </c>
      <c r="M34" s="259">
        <f t="shared" si="20"/>
        <v>0</v>
      </c>
      <c r="N34" s="259">
        <f t="shared" si="21"/>
        <v>0</v>
      </c>
      <c r="O34" s="259">
        <f t="shared" si="22"/>
        <v>0</v>
      </c>
      <c r="P34" s="38"/>
      <c r="Q34" s="178"/>
      <c r="R34" s="34"/>
      <c r="X34" s="177"/>
      <c r="Y34" s="206">
        <v>24</v>
      </c>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442">
        <f t="shared" si="4"/>
        <v>0</v>
      </c>
      <c r="BF34" s="443">
        <f t="shared" si="5"/>
        <v>0</v>
      </c>
      <c r="BG34" s="208">
        <f>SUM($Z34:$BD34)</f>
        <v>0</v>
      </c>
      <c r="BH34" s="208">
        <v>0</v>
      </c>
      <c r="BI34" s="209">
        <f t="shared" si="7"/>
        <v>0</v>
      </c>
      <c r="BJ34" s="210">
        <f t="shared" si="8"/>
        <v>0</v>
      </c>
      <c r="BL34" s="13">
        <f>COUNTIF(Z11:BD34,"&lt;"&amp;-MxChgRate1)</f>
        <v>0</v>
      </c>
      <c r="BM34" s="13" t="s">
        <v>132</v>
      </c>
    </row>
    <row r="35" spans="2:65" ht="15.5" x14ac:dyDescent="0.35">
      <c r="B35" s="177"/>
      <c r="C35" s="180">
        <v>6</v>
      </c>
      <c r="D35" s="259">
        <f t="shared" si="11"/>
        <v>0</v>
      </c>
      <c r="E35" s="259">
        <f t="shared" si="12"/>
        <v>0</v>
      </c>
      <c r="F35" s="259">
        <f t="shared" si="13"/>
        <v>0</v>
      </c>
      <c r="G35" s="259">
        <f t="shared" si="14"/>
        <v>0</v>
      </c>
      <c r="H35" s="259">
        <f t="shared" si="15"/>
        <v>0</v>
      </c>
      <c r="I35" s="259">
        <f t="shared" si="16"/>
        <v>0</v>
      </c>
      <c r="J35" s="259">
        <f t="shared" si="17"/>
        <v>0</v>
      </c>
      <c r="K35" s="259">
        <f t="shared" si="18"/>
        <v>0</v>
      </c>
      <c r="L35" s="259">
        <f t="shared" si="19"/>
        <v>0</v>
      </c>
      <c r="M35" s="259">
        <f t="shared" si="20"/>
        <v>0</v>
      </c>
      <c r="N35" s="259">
        <f t="shared" si="21"/>
        <v>0</v>
      </c>
      <c r="O35" s="259">
        <f t="shared" si="22"/>
        <v>0</v>
      </c>
      <c r="P35" s="38"/>
      <c r="Q35" s="178"/>
      <c r="R35" s="34"/>
      <c r="X35" s="177"/>
      <c r="Y35" s="182"/>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211"/>
      <c r="BH35" s="211"/>
      <c r="BI35" s="211"/>
      <c r="BJ35" s="212"/>
    </row>
    <row r="36" spans="2:65" ht="15.5" x14ac:dyDescent="0.35">
      <c r="B36" s="177"/>
      <c r="C36" s="180">
        <v>7</v>
      </c>
      <c r="D36" s="259">
        <f t="shared" si="11"/>
        <v>0</v>
      </c>
      <c r="E36" s="259">
        <f t="shared" si="12"/>
        <v>0</v>
      </c>
      <c r="F36" s="259">
        <f t="shared" si="13"/>
        <v>0</v>
      </c>
      <c r="G36" s="259">
        <f t="shared" si="14"/>
        <v>0</v>
      </c>
      <c r="H36" s="259">
        <f t="shared" si="15"/>
        <v>0</v>
      </c>
      <c r="I36" s="259">
        <f t="shared" si="16"/>
        <v>0</v>
      </c>
      <c r="J36" s="259">
        <f t="shared" si="17"/>
        <v>0</v>
      </c>
      <c r="K36" s="259">
        <f t="shared" si="18"/>
        <v>0</v>
      </c>
      <c r="L36" s="259">
        <f t="shared" si="19"/>
        <v>0</v>
      </c>
      <c r="M36" s="259">
        <f t="shared" si="20"/>
        <v>0</v>
      </c>
      <c r="N36" s="259">
        <f t="shared" si="21"/>
        <v>0</v>
      </c>
      <c r="O36" s="259">
        <f t="shared" si="22"/>
        <v>0</v>
      </c>
      <c r="P36" s="38"/>
      <c r="Q36" s="178"/>
      <c r="R36" s="34"/>
      <c r="X36" s="213"/>
      <c r="Y36" s="214"/>
      <c r="Z36" s="215" t="str">
        <f>IF(SUM(Z11:Z34)&gt;0,"Verify","")</f>
        <v/>
      </c>
      <c r="AA36" s="215" t="str">
        <f t="shared" ref="AA36:BD36" si="23">IF(SUM(AA11:AA34)&gt;0,"Verify","")</f>
        <v/>
      </c>
      <c r="AB36" s="215" t="str">
        <f t="shared" si="23"/>
        <v/>
      </c>
      <c r="AC36" s="215" t="str">
        <f t="shared" si="23"/>
        <v/>
      </c>
      <c r="AD36" s="215" t="str">
        <f t="shared" si="23"/>
        <v/>
      </c>
      <c r="AE36" s="215" t="str">
        <f t="shared" si="23"/>
        <v/>
      </c>
      <c r="AF36" s="215" t="str">
        <f t="shared" si="23"/>
        <v/>
      </c>
      <c r="AG36" s="215" t="str">
        <f t="shared" si="23"/>
        <v/>
      </c>
      <c r="AH36" s="215" t="str">
        <f t="shared" si="23"/>
        <v/>
      </c>
      <c r="AI36" s="215" t="str">
        <f t="shared" si="23"/>
        <v/>
      </c>
      <c r="AJ36" s="215" t="str">
        <f t="shared" si="23"/>
        <v/>
      </c>
      <c r="AK36" s="215" t="str">
        <f t="shared" si="23"/>
        <v/>
      </c>
      <c r="AL36" s="215" t="str">
        <f t="shared" si="23"/>
        <v/>
      </c>
      <c r="AM36" s="215" t="str">
        <f t="shared" si="23"/>
        <v/>
      </c>
      <c r="AN36" s="215" t="str">
        <f t="shared" si="23"/>
        <v/>
      </c>
      <c r="AO36" s="215" t="str">
        <f t="shared" si="23"/>
        <v/>
      </c>
      <c r="AP36" s="215" t="str">
        <f t="shared" si="23"/>
        <v/>
      </c>
      <c r="AQ36" s="215" t="str">
        <f t="shared" si="23"/>
        <v/>
      </c>
      <c r="AR36" s="215" t="str">
        <f t="shared" si="23"/>
        <v/>
      </c>
      <c r="AS36" s="215" t="str">
        <f t="shared" si="23"/>
        <v/>
      </c>
      <c r="AT36" s="215" t="str">
        <f t="shared" si="23"/>
        <v/>
      </c>
      <c r="AU36" s="215" t="str">
        <f t="shared" si="23"/>
        <v/>
      </c>
      <c r="AV36" s="215" t="str">
        <f t="shared" si="23"/>
        <v/>
      </c>
      <c r="AW36" s="215" t="str">
        <f t="shared" si="23"/>
        <v/>
      </c>
      <c r="AX36" s="215" t="str">
        <f t="shared" si="23"/>
        <v/>
      </c>
      <c r="AY36" s="215" t="str">
        <f t="shared" si="23"/>
        <v/>
      </c>
      <c r="AZ36" s="215" t="str">
        <f t="shared" si="23"/>
        <v/>
      </c>
      <c r="BA36" s="215" t="str">
        <f t="shared" si="23"/>
        <v/>
      </c>
      <c r="BB36" s="215" t="str">
        <f t="shared" si="23"/>
        <v/>
      </c>
      <c r="BC36" s="215" t="str">
        <f t="shared" si="23"/>
        <v/>
      </c>
      <c r="BD36" s="215" t="str">
        <f t="shared" si="23"/>
        <v/>
      </c>
      <c r="BE36" s="216"/>
      <c r="BF36" s="216"/>
      <c r="BG36" s="208">
        <f>SUM(BG11:BG34)</f>
        <v>0</v>
      </c>
      <c r="BH36" s="208">
        <f>SUM(BH18:BH33)</f>
        <v>0</v>
      </c>
      <c r="BI36" s="208">
        <f>SUM(BI11:BI34)</f>
        <v>0</v>
      </c>
      <c r="BJ36" s="217">
        <f>SUM(BJ11:BJ34)</f>
        <v>0</v>
      </c>
    </row>
    <row r="37" spans="2:65" ht="15.5" x14ac:dyDescent="0.35">
      <c r="B37" s="177"/>
      <c r="C37" s="180">
        <v>8</v>
      </c>
      <c r="D37" s="259">
        <f t="shared" si="11"/>
        <v>0</v>
      </c>
      <c r="E37" s="259">
        <f t="shared" si="12"/>
        <v>0</v>
      </c>
      <c r="F37" s="259">
        <f t="shared" si="13"/>
        <v>0</v>
      </c>
      <c r="G37" s="259">
        <f t="shared" si="14"/>
        <v>0</v>
      </c>
      <c r="H37" s="259">
        <f t="shared" si="15"/>
        <v>0</v>
      </c>
      <c r="I37" s="259">
        <f t="shared" si="16"/>
        <v>0</v>
      </c>
      <c r="J37" s="259">
        <f t="shared" si="17"/>
        <v>0</v>
      </c>
      <c r="K37" s="259">
        <f t="shared" si="18"/>
        <v>0</v>
      </c>
      <c r="L37" s="259">
        <f t="shared" si="19"/>
        <v>0</v>
      </c>
      <c r="M37" s="259">
        <f t="shared" si="20"/>
        <v>0</v>
      </c>
      <c r="N37" s="259">
        <f t="shared" si="21"/>
        <v>0</v>
      </c>
      <c r="O37" s="259">
        <f t="shared" si="22"/>
        <v>0</v>
      </c>
      <c r="P37" s="38"/>
      <c r="Q37" s="178"/>
      <c r="R37" s="34"/>
      <c r="X37" s="190"/>
      <c r="Y37" s="72"/>
      <c r="Z37" s="72"/>
      <c r="AA37" s="72"/>
      <c r="AB37" s="72"/>
      <c r="AC37" s="72"/>
      <c r="AD37" s="72"/>
      <c r="AE37" s="72"/>
      <c r="AF37" s="72"/>
      <c r="AG37" s="72"/>
      <c r="AH37" s="72"/>
      <c r="AI37" s="72"/>
      <c r="AJ37" s="72"/>
      <c r="AK37" s="72"/>
      <c r="AL37" s="72"/>
      <c r="AM37" s="72"/>
      <c r="AN37" s="169"/>
      <c r="AO37" s="38"/>
      <c r="AP37" s="38"/>
      <c r="AQ37" s="38"/>
      <c r="AR37" s="38"/>
      <c r="AS37" s="38"/>
      <c r="AT37" s="38"/>
      <c r="AU37" s="38"/>
      <c r="AV37" s="38"/>
      <c r="AW37" s="38"/>
      <c r="AX37" s="38"/>
      <c r="AY37" s="38"/>
      <c r="AZ37" s="38"/>
      <c r="BA37" s="38"/>
      <c r="BB37" s="38"/>
      <c r="BC37" s="38"/>
      <c r="BD37" s="38"/>
      <c r="BE37" s="38"/>
      <c r="BF37" s="38"/>
      <c r="BG37" s="38"/>
      <c r="BH37" s="38"/>
      <c r="BI37" s="38"/>
      <c r="BJ37" s="178"/>
    </row>
    <row r="38" spans="2:65" ht="15.5" x14ac:dyDescent="0.35">
      <c r="B38" s="177"/>
      <c r="C38" s="180">
        <v>9</v>
      </c>
      <c r="D38" s="259">
        <f t="shared" si="11"/>
        <v>0</v>
      </c>
      <c r="E38" s="259">
        <f t="shared" si="12"/>
        <v>0</v>
      </c>
      <c r="F38" s="259">
        <f t="shared" si="13"/>
        <v>0</v>
      </c>
      <c r="G38" s="259">
        <f t="shared" si="14"/>
        <v>0</v>
      </c>
      <c r="H38" s="259">
        <f t="shared" si="15"/>
        <v>0</v>
      </c>
      <c r="I38" s="259">
        <f t="shared" si="16"/>
        <v>0</v>
      </c>
      <c r="J38" s="259">
        <f t="shared" si="17"/>
        <v>0</v>
      </c>
      <c r="K38" s="259">
        <f t="shared" si="18"/>
        <v>0</v>
      </c>
      <c r="L38" s="259">
        <f t="shared" si="19"/>
        <v>0</v>
      </c>
      <c r="M38" s="259">
        <f t="shared" si="20"/>
        <v>0</v>
      </c>
      <c r="N38" s="259">
        <f t="shared" si="21"/>
        <v>0</v>
      </c>
      <c r="O38" s="259">
        <f t="shared" si="22"/>
        <v>0</v>
      </c>
      <c r="P38" s="38"/>
      <c r="Q38" s="178"/>
      <c r="R38" s="34"/>
      <c r="X38" s="177" t="s">
        <v>133</v>
      </c>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178"/>
    </row>
    <row r="39" spans="2:65" ht="15.5" x14ac:dyDescent="0.35">
      <c r="B39" s="177"/>
      <c r="C39" s="180">
        <v>10</v>
      </c>
      <c r="D39" s="259">
        <f t="shared" si="11"/>
        <v>0</v>
      </c>
      <c r="E39" s="259">
        <f t="shared" si="12"/>
        <v>0</v>
      </c>
      <c r="F39" s="259">
        <f t="shared" si="13"/>
        <v>0</v>
      </c>
      <c r="G39" s="259">
        <f t="shared" si="14"/>
        <v>0</v>
      </c>
      <c r="H39" s="259">
        <f t="shared" si="15"/>
        <v>0</v>
      </c>
      <c r="I39" s="259">
        <f t="shared" si="16"/>
        <v>0</v>
      </c>
      <c r="J39" s="259">
        <f t="shared" si="17"/>
        <v>0</v>
      </c>
      <c r="K39" s="259">
        <f t="shared" si="18"/>
        <v>0</v>
      </c>
      <c r="L39" s="259">
        <f t="shared" si="19"/>
        <v>0</v>
      </c>
      <c r="M39" s="259">
        <f t="shared" si="20"/>
        <v>0</v>
      </c>
      <c r="N39" s="259">
        <f t="shared" si="21"/>
        <v>0</v>
      </c>
      <c r="O39" s="259">
        <f t="shared" si="22"/>
        <v>0</v>
      </c>
      <c r="P39" s="38"/>
      <c r="Q39" s="178"/>
      <c r="R39" s="34"/>
      <c r="X39" s="177"/>
      <c r="Y39" s="38"/>
      <c r="Z39" s="194" t="str">
        <f t="shared" ref="Z39:BA39" si="24">IFERROR(SUMIF(Z42:Z65,"&gt;0",Z42:Z65)/-SUMIF(Z42:Z65,"&lt;0",Z42:Z65),"")</f>
        <v/>
      </c>
      <c r="AA39" s="194" t="str">
        <f t="shared" si="24"/>
        <v/>
      </c>
      <c r="AB39" s="194" t="str">
        <f t="shared" si="24"/>
        <v/>
      </c>
      <c r="AC39" s="194" t="str">
        <f t="shared" si="24"/>
        <v/>
      </c>
      <c r="AD39" s="194" t="str">
        <f t="shared" si="24"/>
        <v/>
      </c>
      <c r="AE39" s="194" t="str">
        <f t="shared" si="24"/>
        <v/>
      </c>
      <c r="AF39" s="194" t="str">
        <f t="shared" si="24"/>
        <v/>
      </c>
      <c r="AG39" s="194" t="str">
        <f t="shared" si="24"/>
        <v/>
      </c>
      <c r="AH39" s="194" t="str">
        <f t="shared" si="24"/>
        <v/>
      </c>
      <c r="AI39" s="194" t="str">
        <f t="shared" si="24"/>
        <v/>
      </c>
      <c r="AJ39" s="194" t="str">
        <f t="shared" si="24"/>
        <v/>
      </c>
      <c r="AK39" s="194" t="str">
        <f t="shared" si="24"/>
        <v/>
      </c>
      <c r="AL39" s="194" t="str">
        <f t="shared" si="24"/>
        <v/>
      </c>
      <c r="AM39" s="194" t="str">
        <f t="shared" si="24"/>
        <v/>
      </c>
      <c r="AN39" s="194" t="str">
        <f t="shared" si="24"/>
        <v/>
      </c>
      <c r="AO39" s="194" t="str">
        <f t="shared" si="24"/>
        <v/>
      </c>
      <c r="AP39" s="194" t="str">
        <f t="shared" si="24"/>
        <v/>
      </c>
      <c r="AQ39" s="194" t="str">
        <f t="shared" si="24"/>
        <v/>
      </c>
      <c r="AR39" s="194" t="str">
        <f t="shared" si="24"/>
        <v/>
      </c>
      <c r="AS39" s="194" t="str">
        <f t="shared" si="24"/>
        <v/>
      </c>
      <c r="AT39" s="194" t="str">
        <f t="shared" si="24"/>
        <v/>
      </c>
      <c r="AU39" s="194" t="str">
        <f t="shared" si="24"/>
        <v/>
      </c>
      <c r="AV39" s="194" t="str">
        <f t="shared" si="24"/>
        <v/>
      </c>
      <c r="AW39" s="194" t="str">
        <f t="shared" si="24"/>
        <v/>
      </c>
      <c r="AX39" s="194" t="str">
        <f t="shared" si="24"/>
        <v/>
      </c>
      <c r="AY39" s="194" t="str">
        <f t="shared" si="24"/>
        <v/>
      </c>
      <c r="AZ39" s="194" t="str">
        <f t="shared" si="24"/>
        <v/>
      </c>
      <c r="BA39" s="194" t="str">
        <f t="shared" si="24"/>
        <v/>
      </c>
      <c r="BB39" s="194" t="str">
        <f>IFERROR(SUMIF(BB42:BB65,"&gt;0",BB42:BB65)/-SUMIF(BB42:BB65,"&lt;0",BB42:BB65),"")</f>
        <v/>
      </c>
      <c r="BC39" s="38"/>
      <c r="BD39" s="38"/>
      <c r="BE39" s="38"/>
      <c r="BF39" s="42"/>
      <c r="BG39" s="42"/>
      <c r="BH39" s="42"/>
      <c r="BI39" s="42"/>
      <c r="BJ39" s="195"/>
    </row>
    <row r="40" spans="2:65" ht="15.5" x14ac:dyDescent="0.35">
      <c r="B40" s="177"/>
      <c r="C40" s="180">
        <v>11</v>
      </c>
      <c r="D40" s="259">
        <f t="shared" si="11"/>
        <v>0</v>
      </c>
      <c r="E40" s="259">
        <f t="shared" si="12"/>
        <v>0</v>
      </c>
      <c r="F40" s="259">
        <f t="shared" si="13"/>
        <v>0</v>
      </c>
      <c r="G40" s="259">
        <f t="shared" si="14"/>
        <v>0</v>
      </c>
      <c r="H40" s="259">
        <f t="shared" si="15"/>
        <v>0</v>
      </c>
      <c r="I40" s="259">
        <f t="shared" si="16"/>
        <v>0</v>
      </c>
      <c r="J40" s="259">
        <f t="shared" si="17"/>
        <v>0</v>
      </c>
      <c r="K40" s="259">
        <f t="shared" si="18"/>
        <v>0</v>
      </c>
      <c r="L40" s="259">
        <f t="shared" si="19"/>
        <v>0</v>
      </c>
      <c r="M40" s="259">
        <f t="shared" si="20"/>
        <v>0</v>
      </c>
      <c r="N40" s="259">
        <f t="shared" si="21"/>
        <v>0</v>
      </c>
      <c r="O40" s="259">
        <f t="shared" si="22"/>
        <v>0</v>
      </c>
      <c r="P40" s="38"/>
      <c r="Q40" s="178"/>
      <c r="R40" s="34"/>
      <c r="X40" s="177"/>
      <c r="Y40" s="179" t="s">
        <v>98</v>
      </c>
      <c r="Z40" s="60">
        <v>1</v>
      </c>
      <c r="AA40" s="60">
        <v>2</v>
      </c>
      <c r="AB40" s="60">
        <v>3</v>
      </c>
      <c r="AC40" s="60">
        <v>4</v>
      </c>
      <c r="AD40" s="60">
        <v>5</v>
      </c>
      <c r="AE40" s="60">
        <v>6</v>
      </c>
      <c r="AF40" s="60">
        <v>7</v>
      </c>
      <c r="AG40" s="60">
        <v>8</v>
      </c>
      <c r="AH40" s="60">
        <v>9</v>
      </c>
      <c r="AI40" s="60">
        <v>10</v>
      </c>
      <c r="AJ40" s="60">
        <v>11</v>
      </c>
      <c r="AK40" s="60">
        <v>12</v>
      </c>
      <c r="AL40" s="60">
        <v>13</v>
      </c>
      <c r="AM40" s="60">
        <v>14</v>
      </c>
      <c r="AN40" s="60">
        <v>15</v>
      </c>
      <c r="AO40" s="60">
        <v>16</v>
      </c>
      <c r="AP40" s="60">
        <v>17</v>
      </c>
      <c r="AQ40" s="60">
        <v>18</v>
      </c>
      <c r="AR40" s="60">
        <v>19</v>
      </c>
      <c r="AS40" s="60">
        <v>20</v>
      </c>
      <c r="AT40" s="60">
        <v>21</v>
      </c>
      <c r="AU40" s="60">
        <v>22</v>
      </c>
      <c r="AV40" s="60">
        <v>23</v>
      </c>
      <c r="AW40" s="60">
        <v>24</v>
      </c>
      <c r="AX40" s="60">
        <v>25</v>
      </c>
      <c r="AY40" s="60">
        <v>26</v>
      </c>
      <c r="AZ40" s="60">
        <v>27</v>
      </c>
      <c r="BA40" s="60">
        <v>28</v>
      </c>
      <c r="BB40" s="60">
        <v>29</v>
      </c>
      <c r="BC40" s="38"/>
      <c r="BD40" s="38"/>
      <c r="BE40" s="439" t="s">
        <v>99</v>
      </c>
      <c r="BF40" s="471"/>
      <c r="BG40" s="196" t="s">
        <v>100</v>
      </c>
      <c r="BH40" s="196" t="s">
        <v>101</v>
      </c>
      <c r="BI40" s="196" t="s">
        <v>102</v>
      </c>
      <c r="BJ40" s="197" t="s">
        <v>103</v>
      </c>
    </row>
    <row r="41" spans="2:65" ht="15.5" x14ac:dyDescent="0.35">
      <c r="B41" s="177"/>
      <c r="C41" s="180">
        <v>12</v>
      </c>
      <c r="D41" s="259">
        <f t="shared" si="11"/>
        <v>0</v>
      </c>
      <c r="E41" s="259">
        <f t="shared" si="12"/>
        <v>0</v>
      </c>
      <c r="F41" s="259">
        <f t="shared" si="13"/>
        <v>0</v>
      </c>
      <c r="G41" s="259">
        <f t="shared" si="14"/>
        <v>0</v>
      </c>
      <c r="H41" s="259">
        <f t="shared" si="15"/>
        <v>0</v>
      </c>
      <c r="I41" s="259">
        <f t="shared" si="16"/>
        <v>0</v>
      </c>
      <c r="J41" s="259">
        <f t="shared" si="17"/>
        <v>0</v>
      </c>
      <c r="K41" s="259">
        <f t="shared" si="18"/>
        <v>0</v>
      </c>
      <c r="L41" s="259">
        <f t="shared" si="19"/>
        <v>0</v>
      </c>
      <c r="M41" s="259">
        <f t="shared" si="20"/>
        <v>0</v>
      </c>
      <c r="N41" s="259">
        <f t="shared" si="21"/>
        <v>0</v>
      </c>
      <c r="O41" s="259">
        <f t="shared" si="22"/>
        <v>0</v>
      </c>
      <c r="P41" s="38"/>
      <c r="Q41" s="178"/>
      <c r="R41" s="34"/>
      <c r="X41" s="177"/>
      <c r="Y41" s="179"/>
      <c r="Z41" s="60" t="str">
        <f>VLOOKUP(WEEKDAY(CONCATENATE("2","/",Z40,"/",$AJ$6)),$BY$11:$BZ$17,2,FALSE)</f>
        <v>Wed</v>
      </c>
      <c r="AA41" s="60" t="str">
        <f t="shared" ref="AA41:BB41" si="25">VLOOKUP(WEEKDAY(CONCATENATE("2","/",AA40,"/",$AJ$6)),$BY$11:$BZ$17,2,FALSE)</f>
        <v>Thur</v>
      </c>
      <c r="AB41" s="60" t="str">
        <f t="shared" si="25"/>
        <v>Fri</v>
      </c>
      <c r="AC41" s="60" t="str">
        <f t="shared" si="25"/>
        <v>Sat</v>
      </c>
      <c r="AD41" s="60" t="str">
        <f t="shared" si="25"/>
        <v>Sun</v>
      </c>
      <c r="AE41" s="60" t="str">
        <f t="shared" si="25"/>
        <v>Mon</v>
      </c>
      <c r="AF41" s="60" t="str">
        <f t="shared" si="25"/>
        <v>Tues</v>
      </c>
      <c r="AG41" s="60" t="str">
        <f t="shared" si="25"/>
        <v>Wed</v>
      </c>
      <c r="AH41" s="60" t="str">
        <f t="shared" si="25"/>
        <v>Thur</v>
      </c>
      <c r="AI41" s="60" t="str">
        <f t="shared" si="25"/>
        <v>Fri</v>
      </c>
      <c r="AJ41" s="60" t="str">
        <f t="shared" si="25"/>
        <v>Sat</v>
      </c>
      <c r="AK41" s="60" t="str">
        <f t="shared" si="25"/>
        <v>Sun</v>
      </c>
      <c r="AL41" s="60" t="str">
        <f t="shared" si="25"/>
        <v>Mon</v>
      </c>
      <c r="AM41" s="60" t="str">
        <f t="shared" si="25"/>
        <v>Tues</v>
      </c>
      <c r="AN41" s="60" t="str">
        <f t="shared" si="25"/>
        <v>Wed</v>
      </c>
      <c r="AO41" s="60" t="str">
        <f t="shared" si="25"/>
        <v>Thur</v>
      </c>
      <c r="AP41" s="60" t="str">
        <f t="shared" si="25"/>
        <v>Fri</v>
      </c>
      <c r="AQ41" s="60" t="str">
        <f t="shared" si="25"/>
        <v>Sat</v>
      </c>
      <c r="AR41" s="60" t="str">
        <f t="shared" si="25"/>
        <v>Sun</v>
      </c>
      <c r="AS41" s="60" t="str">
        <f t="shared" si="25"/>
        <v>Mon</v>
      </c>
      <c r="AT41" s="60" t="str">
        <f t="shared" si="25"/>
        <v>Tues</v>
      </c>
      <c r="AU41" s="60" t="str">
        <f t="shared" si="25"/>
        <v>Wed</v>
      </c>
      <c r="AV41" s="60" t="str">
        <f t="shared" si="25"/>
        <v>Thur</v>
      </c>
      <c r="AW41" s="60" t="str">
        <f t="shared" si="25"/>
        <v>Fri</v>
      </c>
      <c r="AX41" s="60" t="str">
        <f t="shared" si="25"/>
        <v>Sat</v>
      </c>
      <c r="AY41" s="60" t="str">
        <f t="shared" si="25"/>
        <v>Sun</v>
      </c>
      <c r="AZ41" s="60" t="str">
        <f t="shared" si="25"/>
        <v>Mon</v>
      </c>
      <c r="BA41" s="60" t="str">
        <f t="shared" si="25"/>
        <v>Tues</v>
      </c>
      <c r="BB41" s="60" t="str">
        <f t="shared" si="25"/>
        <v>Wed</v>
      </c>
      <c r="BC41" s="38"/>
      <c r="BD41" s="38"/>
      <c r="BE41" s="439" t="s">
        <v>105</v>
      </c>
      <c r="BF41" s="471"/>
      <c r="BG41" s="196" t="s">
        <v>54</v>
      </c>
      <c r="BH41" s="196" t="s">
        <v>54</v>
      </c>
      <c r="BI41" s="196" t="s">
        <v>54</v>
      </c>
      <c r="BJ41" s="197" t="s">
        <v>54</v>
      </c>
    </row>
    <row r="42" spans="2:65" ht="15.5" x14ac:dyDescent="0.35">
      <c r="B42" s="177"/>
      <c r="C42" s="180">
        <v>13</v>
      </c>
      <c r="D42" s="259">
        <f t="shared" si="11"/>
        <v>0</v>
      </c>
      <c r="E42" s="259">
        <f t="shared" si="12"/>
        <v>0</v>
      </c>
      <c r="F42" s="259">
        <f t="shared" si="13"/>
        <v>0</v>
      </c>
      <c r="G42" s="259">
        <f t="shared" si="14"/>
        <v>0</v>
      </c>
      <c r="H42" s="259">
        <f t="shared" si="15"/>
        <v>0</v>
      </c>
      <c r="I42" s="259">
        <f t="shared" si="16"/>
        <v>0</v>
      </c>
      <c r="J42" s="259">
        <f t="shared" si="17"/>
        <v>0</v>
      </c>
      <c r="K42" s="259">
        <f t="shared" si="18"/>
        <v>0</v>
      </c>
      <c r="L42" s="259">
        <f t="shared" si="19"/>
        <v>0</v>
      </c>
      <c r="M42" s="259">
        <f t="shared" si="20"/>
        <v>0</v>
      </c>
      <c r="N42" s="259">
        <f t="shared" si="21"/>
        <v>0</v>
      </c>
      <c r="O42" s="259">
        <f t="shared" si="22"/>
        <v>0</v>
      </c>
      <c r="P42" s="38"/>
      <c r="Q42" s="178"/>
      <c r="R42" s="34"/>
      <c r="X42" s="177"/>
      <c r="Y42" s="198">
        <v>1</v>
      </c>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38"/>
      <c r="BD42" s="38"/>
      <c r="BE42" s="437">
        <f>SUM(Z42:BB42)/COUNT(Z$40:BB$40)</f>
        <v>0</v>
      </c>
      <c r="BF42" s="438">
        <f t="shared" ref="BF42" si="26">SUM(AA42:BC42)/COUNT(AA$40:BC$40)</f>
        <v>0</v>
      </c>
      <c r="BG42" s="200">
        <f>SUM($Z42:$BD42)</f>
        <v>0</v>
      </c>
      <c r="BH42" s="200">
        <v>0</v>
      </c>
      <c r="BI42" s="201">
        <f>SUMIF(Z42:BD42,"&lt;0",Z42:BD42)</f>
        <v>0</v>
      </c>
      <c r="BJ42" s="202">
        <f>SUMIF(Z42:BD42,"&gt;0",Z42:BD42)</f>
        <v>0</v>
      </c>
    </row>
    <row r="43" spans="2:65" ht="15.5" x14ac:dyDescent="0.35">
      <c r="B43" s="177"/>
      <c r="C43" s="180">
        <v>14</v>
      </c>
      <c r="D43" s="259">
        <f t="shared" si="11"/>
        <v>0</v>
      </c>
      <c r="E43" s="259">
        <f t="shared" si="12"/>
        <v>0</v>
      </c>
      <c r="F43" s="259">
        <f t="shared" si="13"/>
        <v>0</v>
      </c>
      <c r="G43" s="259">
        <f t="shared" si="14"/>
        <v>0</v>
      </c>
      <c r="H43" s="259">
        <f t="shared" si="15"/>
        <v>0</v>
      </c>
      <c r="I43" s="259">
        <f t="shared" si="16"/>
        <v>0</v>
      </c>
      <c r="J43" s="259">
        <f t="shared" si="17"/>
        <v>0</v>
      </c>
      <c r="K43" s="259">
        <f t="shared" si="18"/>
        <v>0</v>
      </c>
      <c r="L43" s="259">
        <f t="shared" si="19"/>
        <v>0</v>
      </c>
      <c r="M43" s="259">
        <f t="shared" si="20"/>
        <v>0</v>
      </c>
      <c r="N43" s="259">
        <f t="shared" si="21"/>
        <v>0</v>
      </c>
      <c r="O43" s="259">
        <f t="shared" si="22"/>
        <v>0</v>
      </c>
      <c r="P43" s="38"/>
      <c r="Q43" s="178"/>
      <c r="R43" s="34"/>
      <c r="X43" s="177"/>
      <c r="Y43" s="198">
        <v>2</v>
      </c>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38"/>
      <c r="BD43" s="38"/>
      <c r="BE43" s="437">
        <f t="shared" ref="BE43:BE65" si="27">SUM(Z43:BB43)/COUNT(Z$40:BB$40)</f>
        <v>0</v>
      </c>
      <c r="BF43" s="438">
        <f t="shared" ref="BF43:BF65" si="28">SUM(AA43:BC43)/COUNT(AA$40:BC$40)</f>
        <v>0</v>
      </c>
      <c r="BG43" s="203">
        <f t="shared" ref="BG43:BG48" si="29">SUM($Z43:$BD43)</f>
        <v>0</v>
      </c>
      <c r="BH43" s="203">
        <v>0</v>
      </c>
      <c r="BI43" s="204">
        <f t="shared" ref="BI43:BI65" si="30">SUMIF(Z43:BD43,"&lt;0",Z43:BD43)</f>
        <v>0</v>
      </c>
      <c r="BJ43" s="205">
        <f t="shared" ref="BJ43:BJ65" si="31">SUMIF(Z43:BD43,"&gt;0",Z43:BD43)</f>
        <v>0</v>
      </c>
    </row>
    <row r="44" spans="2:65" ht="15.5" x14ac:dyDescent="0.35">
      <c r="B44" s="177"/>
      <c r="C44" s="180">
        <v>15</v>
      </c>
      <c r="D44" s="259">
        <f t="shared" si="11"/>
        <v>0</v>
      </c>
      <c r="E44" s="259">
        <f t="shared" si="12"/>
        <v>0</v>
      </c>
      <c r="F44" s="259">
        <f t="shared" si="13"/>
        <v>0</v>
      </c>
      <c r="G44" s="259">
        <f t="shared" si="14"/>
        <v>0</v>
      </c>
      <c r="H44" s="259">
        <f t="shared" si="15"/>
        <v>0</v>
      </c>
      <c r="I44" s="259">
        <f t="shared" si="16"/>
        <v>0</v>
      </c>
      <c r="J44" s="259">
        <f t="shared" si="17"/>
        <v>0</v>
      </c>
      <c r="K44" s="259">
        <f t="shared" si="18"/>
        <v>0</v>
      </c>
      <c r="L44" s="259">
        <f t="shared" si="19"/>
        <v>0</v>
      </c>
      <c r="M44" s="259">
        <f t="shared" si="20"/>
        <v>0</v>
      </c>
      <c r="N44" s="259">
        <f t="shared" si="21"/>
        <v>0</v>
      </c>
      <c r="O44" s="259">
        <f t="shared" si="22"/>
        <v>0</v>
      </c>
      <c r="P44" s="38"/>
      <c r="Q44" s="178"/>
      <c r="X44" s="177"/>
      <c r="Y44" s="198">
        <v>3</v>
      </c>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38"/>
      <c r="BD44" s="38"/>
      <c r="BE44" s="437">
        <f t="shared" si="27"/>
        <v>0</v>
      </c>
      <c r="BF44" s="438">
        <f t="shared" si="28"/>
        <v>0</v>
      </c>
      <c r="BG44" s="203">
        <f t="shared" si="29"/>
        <v>0</v>
      </c>
      <c r="BH44" s="203">
        <v>0</v>
      </c>
      <c r="BI44" s="204">
        <f t="shared" si="30"/>
        <v>0</v>
      </c>
      <c r="BJ44" s="205">
        <f t="shared" si="31"/>
        <v>0</v>
      </c>
    </row>
    <row r="45" spans="2:65" ht="15.5" x14ac:dyDescent="0.35">
      <c r="B45" s="177"/>
      <c r="C45" s="180">
        <v>16</v>
      </c>
      <c r="D45" s="259">
        <f t="shared" si="11"/>
        <v>0</v>
      </c>
      <c r="E45" s="259">
        <f t="shared" si="12"/>
        <v>0</v>
      </c>
      <c r="F45" s="259">
        <f t="shared" si="13"/>
        <v>0</v>
      </c>
      <c r="G45" s="259">
        <f t="shared" si="14"/>
        <v>0</v>
      </c>
      <c r="H45" s="259">
        <f t="shared" si="15"/>
        <v>0</v>
      </c>
      <c r="I45" s="259">
        <f t="shared" si="16"/>
        <v>0</v>
      </c>
      <c r="J45" s="259">
        <f t="shared" si="17"/>
        <v>0</v>
      </c>
      <c r="K45" s="259">
        <f t="shared" si="18"/>
        <v>0</v>
      </c>
      <c r="L45" s="259">
        <f t="shared" si="19"/>
        <v>0</v>
      </c>
      <c r="M45" s="259">
        <f t="shared" si="20"/>
        <v>0</v>
      </c>
      <c r="N45" s="259">
        <f t="shared" si="21"/>
        <v>0</v>
      </c>
      <c r="O45" s="259">
        <f t="shared" si="22"/>
        <v>0</v>
      </c>
      <c r="P45" s="38"/>
      <c r="Q45" s="178"/>
      <c r="X45" s="177"/>
      <c r="Y45" s="198">
        <v>4</v>
      </c>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38"/>
      <c r="BD45" s="38"/>
      <c r="BE45" s="437">
        <f t="shared" si="27"/>
        <v>0</v>
      </c>
      <c r="BF45" s="438">
        <f t="shared" si="28"/>
        <v>0</v>
      </c>
      <c r="BG45" s="203">
        <f t="shared" si="29"/>
        <v>0</v>
      </c>
      <c r="BH45" s="203">
        <v>0</v>
      </c>
      <c r="BI45" s="204">
        <f t="shared" si="30"/>
        <v>0</v>
      </c>
      <c r="BJ45" s="205">
        <f t="shared" si="31"/>
        <v>0</v>
      </c>
    </row>
    <row r="46" spans="2:65" ht="15.5" x14ac:dyDescent="0.35">
      <c r="B46" s="177"/>
      <c r="C46" s="180">
        <v>17</v>
      </c>
      <c r="D46" s="259">
        <f t="shared" si="11"/>
        <v>0</v>
      </c>
      <c r="E46" s="259">
        <f t="shared" si="12"/>
        <v>0</v>
      </c>
      <c r="F46" s="259">
        <f t="shared" si="13"/>
        <v>0</v>
      </c>
      <c r="G46" s="259">
        <f t="shared" si="14"/>
        <v>0</v>
      </c>
      <c r="H46" s="259">
        <f t="shared" si="15"/>
        <v>0</v>
      </c>
      <c r="I46" s="259">
        <f t="shared" si="16"/>
        <v>0</v>
      </c>
      <c r="J46" s="259">
        <f t="shared" si="17"/>
        <v>0</v>
      </c>
      <c r="K46" s="259">
        <f t="shared" si="18"/>
        <v>0</v>
      </c>
      <c r="L46" s="259">
        <f t="shared" si="19"/>
        <v>0</v>
      </c>
      <c r="M46" s="259">
        <f t="shared" si="20"/>
        <v>0</v>
      </c>
      <c r="N46" s="259">
        <f t="shared" si="21"/>
        <v>0</v>
      </c>
      <c r="O46" s="259">
        <f t="shared" si="22"/>
        <v>0</v>
      </c>
      <c r="P46" s="38"/>
      <c r="Q46" s="178"/>
      <c r="X46" s="177"/>
      <c r="Y46" s="198">
        <v>5</v>
      </c>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38"/>
      <c r="BD46" s="38"/>
      <c r="BE46" s="437">
        <f t="shared" si="27"/>
        <v>0</v>
      </c>
      <c r="BF46" s="438">
        <f t="shared" si="28"/>
        <v>0</v>
      </c>
      <c r="BG46" s="203">
        <f t="shared" si="29"/>
        <v>0</v>
      </c>
      <c r="BH46" s="203">
        <v>0</v>
      </c>
      <c r="BI46" s="204">
        <f t="shared" si="30"/>
        <v>0</v>
      </c>
      <c r="BJ46" s="205">
        <f t="shared" si="31"/>
        <v>0</v>
      </c>
    </row>
    <row r="47" spans="2:65" ht="15.5" x14ac:dyDescent="0.35">
      <c r="B47" s="177"/>
      <c r="C47" s="180">
        <v>18</v>
      </c>
      <c r="D47" s="259">
        <f t="shared" si="11"/>
        <v>0</v>
      </c>
      <c r="E47" s="259">
        <f t="shared" si="12"/>
        <v>0</v>
      </c>
      <c r="F47" s="259">
        <f t="shared" si="13"/>
        <v>0</v>
      </c>
      <c r="G47" s="259">
        <f t="shared" si="14"/>
        <v>0</v>
      </c>
      <c r="H47" s="259">
        <f t="shared" si="15"/>
        <v>0</v>
      </c>
      <c r="I47" s="259">
        <f t="shared" si="16"/>
        <v>0</v>
      </c>
      <c r="J47" s="259">
        <f t="shared" si="17"/>
        <v>0</v>
      </c>
      <c r="K47" s="259">
        <f t="shared" si="18"/>
        <v>0</v>
      </c>
      <c r="L47" s="259">
        <f t="shared" si="19"/>
        <v>0</v>
      </c>
      <c r="M47" s="259">
        <f t="shared" si="20"/>
        <v>0</v>
      </c>
      <c r="N47" s="259">
        <f t="shared" si="21"/>
        <v>0</v>
      </c>
      <c r="O47" s="259">
        <f t="shared" si="22"/>
        <v>0</v>
      </c>
      <c r="P47" s="38"/>
      <c r="Q47" s="178"/>
      <c r="S47" s="98"/>
      <c r="T47" s="98"/>
      <c r="X47" s="177"/>
      <c r="Y47" s="198">
        <v>6</v>
      </c>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38"/>
      <c r="BD47" s="38"/>
      <c r="BE47" s="437">
        <f t="shared" si="27"/>
        <v>0</v>
      </c>
      <c r="BF47" s="438">
        <f t="shared" si="28"/>
        <v>0</v>
      </c>
      <c r="BG47" s="203">
        <f t="shared" si="29"/>
        <v>0</v>
      </c>
      <c r="BH47" s="203">
        <v>0</v>
      </c>
      <c r="BI47" s="204">
        <f t="shared" si="30"/>
        <v>0</v>
      </c>
      <c r="BJ47" s="205">
        <f t="shared" si="31"/>
        <v>0</v>
      </c>
    </row>
    <row r="48" spans="2:65" ht="15.5" x14ac:dyDescent="0.35">
      <c r="B48" s="177"/>
      <c r="C48" s="180">
        <v>19</v>
      </c>
      <c r="D48" s="259">
        <f t="shared" si="11"/>
        <v>0</v>
      </c>
      <c r="E48" s="259">
        <f t="shared" si="12"/>
        <v>0</v>
      </c>
      <c r="F48" s="259">
        <f t="shared" si="13"/>
        <v>0</v>
      </c>
      <c r="G48" s="259">
        <f t="shared" si="14"/>
        <v>0</v>
      </c>
      <c r="H48" s="259">
        <f t="shared" si="15"/>
        <v>0</v>
      </c>
      <c r="I48" s="259">
        <f t="shared" si="16"/>
        <v>0</v>
      </c>
      <c r="J48" s="259">
        <f t="shared" si="17"/>
        <v>0</v>
      </c>
      <c r="K48" s="259">
        <f t="shared" si="18"/>
        <v>0</v>
      </c>
      <c r="L48" s="259">
        <f t="shared" si="19"/>
        <v>0</v>
      </c>
      <c r="M48" s="259">
        <f t="shared" si="20"/>
        <v>0</v>
      </c>
      <c r="N48" s="259">
        <f t="shared" si="21"/>
        <v>0</v>
      </c>
      <c r="O48" s="259">
        <f t="shared" si="22"/>
        <v>0</v>
      </c>
      <c r="P48" s="38"/>
      <c r="Q48" s="178"/>
      <c r="X48" s="177"/>
      <c r="Y48" s="198">
        <v>7</v>
      </c>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38"/>
      <c r="BD48" s="38"/>
      <c r="BE48" s="437">
        <f t="shared" si="27"/>
        <v>0</v>
      </c>
      <c r="BF48" s="438">
        <f t="shared" si="28"/>
        <v>0</v>
      </c>
      <c r="BG48" s="203">
        <f t="shared" si="29"/>
        <v>0</v>
      </c>
      <c r="BH48" s="203">
        <v>0</v>
      </c>
      <c r="BI48" s="204">
        <f t="shared" si="30"/>
        <v>0</v>
      </c>
      <c r="BJ48" s="205">
        <f t="shared" si="31"/>
        <v>0</v>
      </c>
    </row>
    <row r="49" spans="2:65" ht="15.5" x14ac:dyDescent="0.35">
      <c r="B49" s="177"/>
      <c r="C49" s="180">
        <v>20</v>
      </c>
      <c r="D49" s="259">
        <f t="shared" si="11"/>
        <v>0</v>
      </c>
      <c r="E49" s="259">
        <f t="shared" si="12"/>
        <v>0</v>
      </c>
      <c r="F49" s="259">
        <f t="shared" si="13"/>
        <v>0</v>
      </c>
      <c r="G49" s="259">
        <f t="shared" si="14"/>
        <v>0</v>
      </c>
      <c r="H49" s="259">
        <f t="shared" si="15"/>
        <v>0</v>
      </c>
      <c r="I49" s="259">
        <f t="shared" si="16"/>
        <v>0</v>
      </c>
      <c r="J49" s="259">
        <f t="shared" si="17"/>
        <v>0</v>
      </c>
      <c r="K49" s="259">
        <f t="shared" si="18"/>
        <v>0</v>
      </c>
      <c r="L49" s="259">
        <f t="shared" si="19"/>
        <v>0</v>
      </c>
      <c r="M49" s="259">
        <f t="shared" si="20"/>
        <v>0</v>
      </c>
      <c r="N49" s="259">
        <f t="shared" si="21"/>
        <v>0</v>
      </c>
      <c r="O49" s="259">
        <f t="shared" si="22"/>
        <v>0</v>
      </c>
      <c r="P49" s="38"/>
      <c r="Q49" s="178"/>
      <c r="X49" s="177"/>
      <c r="Y49" s="198">
        <v>8</v>
      </c>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38"/>
      <c r="BD49" s="38"/>
      <c r="BE49" s="437">
        <f t="shared" si="27"/>
        <v>0</v>
      </c>
      <c r="BF49" s="438">
        <f t="shared" si="28"/>
        <v>0</v>
      </c>
      <c r="BG49" s="203">
        <f t="shared" ref="BG49:BG64" si="32">(SUMIF($Z$41:$BD$41,"Sat",$Z49:$BD49)+SUMIF($Z$41:$BD$41,"Sun",$Z49:$BD49))</f>
        <v>0</v>
      </c>
      <c r="BH49" s="203">
        <f>(SUM($Z49:$BD49)-(SUMIF($Z$41:$BD$41,"Sat",$Z49:$BD49)+SUMIF($Z$41:$BD$41,"Sun",$Z49:$BD49)))</f>
        <v>0</v>
      </c>
      <c r="BI49" s="204">
        <f t="shared" si="30"/>
        <v>0</v>
      </c>
      <c r="BJ49" s="205">
        <f t="shared" si="31"/>
        <v>0</v>
      </c>
    </row>
    <row r="50" spans="2:65" ht="15.5" x14ac:dyDescent="0.35">
      <c r="B50" s="177"/>
      <c r="C50" s="180">
        <v>21</v>
      </c>
      <c r="D50" s="259">
        <f t="shared" si="11"/>
        <v>0</v>
      </c>
      <c r="E50" s="259">
        <f t="shared" si="12"/>
        <v>0</v>
      </c>
      <c r="F50" s="259">
        <f t="shared" si="13"/>
        <v>0</v>
      </c>
      <c r="G50" s="259">
        <f t="shared" si="14"/>
        <v>0</v>
      </c>
      <c r="H50" s="259">
        <f t="shared" si="15"/>
        <v>0</v>
      </c>
      <c r="I50" s="259">
        <f t="shared" si="16"/>
        <v>0</v>
      </c>
      <c r="J50" s="259">
        <f t="shared" si="17"/>
        <v>0</v>
      </c>
      <c r="K50" s="259">
        <f t="shared" si="18"/>
        <v>0</v>
      </c>
      <c r="L50" s="259">
        <f t="shared" si="19"/>
        <v>0</v>
      </c>
      <c r="M50" s="259">
        <f t="shared" si="20"/>
        <v>0</v>
      </c>
      <c r="N50" s="259">
        <f t="shared" si="21"/>
        <v>0</v>
      </c>
      <c r="O50" s="259">
        <f t="shared" si="22"/>
        <v>0</v>
      </c>
      <c r="P50" s="38"/>
      <c r="Q50" s="178"/>
      <c r="U50" s="319"/>
      <c r="X50" s="177"/>
      <c r="Y50" s="198">
        <v>9</v>
      </c>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38"/>
      <c r="BD50" s="38"/>
      <c r="BE50" s="437">
        <f t="shared" si="27"/>
        <v>0</v>
      </c>
      <c r="BF50" s="438">
        <f t="shared" si="28"/>
        <v>0</v>
      </c>
      <c r="BG50" s="203">
        <f t="shared" si="32"/>
        <v>0</v>
      </c>
      <c r="BH50" s="203">
        <f>(SUM($Z50:$BD50)-(SUMIF($Z$41:$BD$41,"Sat",$Z50:$BD50)+SUMIF($Z$41:$BD$41,"Sun",$Z50:$BD50)))</f>
        <v>0</v>
      </c>
      <c r="BI50" s="204">
        <f t="shared" si="30"/>
        <v>0</v>
      </c>
      <c r="BJ50" s="205">
        <f t="shared" si="31"/>
        <v>0</v>
      </c>
    </row>
    <row r="51" spans="2:65" ht="15.5" x14ac:dyDescent="0.35">
      <c r="B51" s="177"/>
      <c r="C51" s="180">
        <v>22</v>
      </c>
      <c r="D51" s="259">
        <f t="shared" si="11"/>
        <v>0</v>
      </c>
      <c r="E51" s="259">
        <f t="shared" si="12"/>
        <v>0</v>
      </c>
      <c r="F51" s="259">
        <f t="shared" si="13"/>
        <v>0</v>
      </c>
      <c r="G51" s="259">
        <f t="shared" si="14"/>
        <v>0</v>
      </c>
      <c r="H51" s="259">
        <f t="shared" si="15"/>
        <v>0</v>
      </c>
      <c r="I51" s="259">
        <f t="shared" si="16"/>
        <v>0</v>
      </c>
      <c r="J51" s="259">
        <f t="shared" si="17"/>
        <v>0</v>
      </c>
      <c r="K51" s="259">
        <f t="shared" si="18"/>
        <v>0</v>
      </c>
      <c r="L51" s="259">
        <f t="shared" si="19"/>
        <v>0</v>
      </c>
      <c r="M51" s="259">
        <f t="shared" si="20"/>
        <v>0</v>
      </c>
      <c r="N51" s="259">
        <f t="shared" si="21"/>
        <v>0</v>
      </c>
      <c r="O51" s="259">
        <f t="shared" si="22"/>
        <v>0</v>
      </c>
      <c r="P51" s="38"/>
      <c r="Q51" s="178"/>
      <c r="U51" s="319"/>
      <c r="X51" s="177"/>
      <c r="Y51" s="198">
        <v>10</v>
      </c>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38"/>
      <c r="BD51" s="38"/>
      <c r="BE51" s="437">
        <f t="shared" si="27"/>
        <v>0</v>
      </c>
      <c r="BF51" s="438">
        <f t="shared" si="28"/>
        <v>0</v>
      </c>
      <c r="BG51" s="203">
        <f t="shared" si="32"/>
        <v>0</v>
      </c>
      <c r="BH51" s="203">
        <f t="shared" ref="BH51:BH64" si="33">(SUM($Z51:$BD51)-(SUMIF($Z$41:$BD$41,"Sat",$Z51:$BD51)+SUMIF($Z$41:$BD$41,"Sun",$Z51:$BD51)))</f>
        <v>0</v>
      </c>
      <c r="BI51" s="204">
        <f t="shared" si="30"/>
        <v>0</v>
      </c>
      <c r="BJ51" s="205">
        <f t="shared" si="31"/>
        <v>0</v>
      </c>
    </row>
    <row r="52" spans="2:65" ht="15.5" x14ac:dyDescent="0.35">
      <c r="B52" s="177"/>
      <c r="C52" s="180">
        <v>23</v>
      </c>
      <c r="D52" s="259">
        <f t="shared" si="11"/>
        <v>0</v>
      </c>
      <c r="E52" s="259">
        <f t="shared" si="12"/>
        <v>0</v>
      </c>
      <c r="F52" s="259">
        <f t="shared" si="13"/>
        <v>0</v>
      </c>
      <c r="G52" s="259">
        <f t="shared" si="14"/>
        <v>0</v>
      </c>
      <c r="H52" s="259">
        <f t="shared" si="15"/>
        <v>0</v>
      </c>
      <c r="I52" s="259">
        <f t="shared" si="16"/>
        <v>0</v>
      </c>
      <c r="J52" s="259">
        <f t="shared" si="17"/>
        <v>0</v>
      </c>
      <c r="K52" s="259">
        <f t="shared" si="18"/>
        <v>0</v>
      </c>
      <c r="L52" s="259">
        <f t="shared" si="19"/>
        <v>0</v>
      </c>
      <c r="M52" s="259">
        <f t="shared" si="20"/>
        <v>0</v>
      </c>
      <c r="N52" s="259">
        <f t="shared" si="21"/>
        <v>0</v>
      </c>
      <c r="O52" s="259">
        <f t="shared" si="22"/>
        <v>0</v>
      </c>
      <c r="P52" s="38"/>
      <c r="Q52" s="178"/>
      <c r="U52" s="319"/>
      <c r="X52" s="177"/>
      <c r="Y52" s="198">
        <v>11</v>
      </c>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38"/>
      <c r="BD52" s="38"/>
      <c r="BE52" s="437">
        <f t="shared" si="27"/>
        <v>0</v>
      </c>
      <c r="BF52" s="438">
        <f t="shared" si="28"/>
        <v>0</v>
      </c>
      <c r="BG52" s="203">
        <f t="shared" si="32"/>
        <v>0</v>
      </c>
      <c r="BH52" s="203">
        <f t="shared" si="33"/>
        <v>0</v>
      </c>
      <c r="BI52" s="204">
        <f t="shared" si="30"/>
        <v>0</v>
      </c>
      <c r="BJ52" s="205">
        <f t="shared" si="31"/>
        <v>0</v>
      </c>
    </row>
    <row r="53" spans="2:65" ht="15.5" x14ac:dyDescent="0.35">
      <c r="B53" s="177"/>
      <c r="C53" s="181">
        <v>24</v>
      </c>
      <c r="D53" s="260">
        <f t="shared" si="11"/>
        <v>0</v>
      </c>
      <c r="E53" s="260">
        <f t="shared" si="12"/>
        <v>0</v>
      </c>
      <c r="F53" s="260">
        <f t="shared" si="13"/>
        <v>0</v>
      </c>
      <c r="G53" s="260">
        <f t="shared" si="14"/>
        <v>0</v>
      </c>
      <c r="H53" s="260">
        <f t="shared" si="15"/>
        <v>0</v>
      </c>
      <c r="I53" s="260">
        <f t="shared" si="16"/>
        <v>0</v>
      </c>
      <c r="J53" s="260">
        <f t="shared" si="17"/>
        <v>0</v>
      </c>
      <c r="K53" s="260">
        <f t="shared" si="18"/>
        <v>0</v>
      </c>
      <c r="L53" s="260">
        <f t="shared" si="19"/>
        <v>0</v>
      </c>
      <c r="M53" s="260">
        <f t="shared" si="20"/>
        <v>0</v>
      </c>
      <c r="N53" s="260">
        <f t="shared" si="21"/>
        <v>0</v>
      </c>
      <c r="O53" s="260">
        <f t="shared" si="22"/>
        <v>0</v>
      </c>
      <c r="P53" s="38"/>
      <c r="Q53" s="178"/>
      <c r="U53" s="319"/>
      <c r="X53" s="177"/>
      <c r="Y53" s="198">
        <v>12</v>
      </c>
      <c r="Z53" s="199"/>
      <c r="AA53" s="199"/>
      <c r="AB53" s="199"/>
      <c r="AC53" s="199"/>
      <c r="AD53" s="199"/>
      <c r="AE53" s="199"/>
      <c r="AF53" s="199"/>
      <c r="AG53" s="199"/>
      <c r="AH53" s="199"/>
      <c r="AI53" s="199"/>
      <c r="AJ53" s="199"/>
      <c r="AK53" s="199"/>
      <c r="AL53" s="199"/>
      <c r="AM53" s="199"/>
      <c r="AN53" s="199"/>
      <c r="AO53" s="199"/>
      <c r="AP53" s="199"/>
      <c r="AQ53" s="199"/>
      <c r="AR53" s="199"/>
      <c r="AS53" s="199"/>
      <c r="AT53" s="199"/>
      <c r="AU53" s="199"/>
      <c r="AV53" s="199"/>
      <c r="AW53" s="199"/>
      <c r="AX53" s="199"/>
      <c r="AY53" s="199"/>
      <c r="AZ53" s="199"/>
      <c r="BA53" s="199"/>
      <c r="BB53" s="199"/>
      <c r="BC53" s="38"/>
      <c r="BD53" s="38"/>
      <c r="BE53" s="437">
        <f t="shared" si="27"/>
        <v>0</v>
      </c>
      <c r="BF53" s="438">
        <f t="shared" si="28"/>
        <v>0</v>
      </c>
      <c r="BG53" s="203">
        <f t="shared" si="32"/>
        <v>0</v>
      </c>
      <c r="BH53" s="203">
        <f t="shared" si="33"/>
        <v>0</v>
      </c>
      <c r="BI53" s="204">
        <f t="shared" si="30"/>
        <v>0</v>
      </c>
      <c r="BJ53" s="205">
        <f t="shared" si="31"/>
        <v>0</v>
      </c>
    </row>
    <row r="54" spans="2:65" ht="15.75" customHeight="1" x14ac:dyDescent="0.35">
      <c r="B54" s="177"/>
      <c r="C54" s="182"/>
      <c r="D54" s="38"/>
      <c r="E54" s="38"/>
      <c r="F54" s="38"/>
      <c r="G54" s="38"/>
      <c r="H54" s="38"/>
      <c r="I54" s="38"/>
      <c r="J54" s="38"/>
      <c r="K54" s="38"/>
      <c r="L54" s="38"/>
      <c r="M54" s="38"/>
      <c r="N54" s="38"/>
      <c r="O54" s="38"/>
      <c r="P54" s="38"/>
      <c r="Q54" s="178"/>
      <c r="X54" s="177"/>
      <c r="Y54" s="198">
        <v>13</v>
      </c>
      <c r="Z54" s="199"/>
      <c r="AA54" s="199"/>
      <c r="AB54" s="199"/>
      <c r="AC54" s="199"/>
      <c r="AD54" s="199"/>
      <c r="AE54" s="199"/>
      <c r="AF54" s="199"/>
      <c r="AG54" s="199"/>
      <c r="AH54" s="199"/>
      <c r="AI54" s="199"/>
      <c r="AJ54" s="199"/>
      <c r="AK54" s="199"/>
      <c r="AL54" s="199"/>
      <c r="AM54" s="199"/>
      <c r="AN54" s="199"/>
      <c r="AO54" s="199"/>
      <c r="AP54" s="199"/>
      <c r="AQ54" s="199"/>
      <c r="AR54" s="199"/>
      <c r="AS54" s="199"/>
      <c r="AT54" s="199"/>
      <c r="AU54" s="199"/>
      <c r="AV54" s="199"/>
      <c r="AW54" s="199"/>
      <c r="AX54" s="199"/>
      <c r="AY54" s="199"/>
      <c r="AZ54" s="199"/>
      <c r="BA54" s="199"/>
      <c r="BB54" s="199"/>
      <c r="BC54" s="38"/>
      <c r="BD54" s="38"/>
      <c r="BE54" s="437">
        <f t="shared" si="27"/>
        <v>0</v>
      </c>
      <c r="BF54" s="438">
        <f t="shared" si="28"/>
        <v>0</v>
      </c>
      <c r="BG54" s="203">
        <f t="shared" si="32"/>
        <v>0</v>
      </c>
      <c r="BH54" s="203">
        <f t="shared" si="33"/>
        <v>0</v>
      </c>
      <c r="BI54" s="204">
        <f t="shared" si="30"/>
        <v>0</v>
      </c>
      <c r="BJ54" s="205">
        <f t="shared" si="31"/>
        <v>0</v>
      </c>
    </row>
    <row r="55" spans="2:65" ht="15.5" x14ac:dyDescent="0.35">
      <c r="B55" s="177"/>
      <c r="C55" s="329"/>
      <c r="D55" s="38"/>
      <c r="E55" s="38"/>
      <c r="F55" s="38"/>
      <c r="G55" s="38"/>
      <c r="H55" s="38"/>
      <c r="I55" s="38"/>
      <c r="J55" s="38"/>
      <c r="K55" s="38"/>
      <c r="L55" s="38"/>
      <c r="M55" s="38"/>
      <c r="N55" s="38"/>
      <c r="O55" s="38"/>
      <c r="P55" s="38"/>
      <c r="Q55" s="178"/>
      <c r="X55" s="177"/>
      <c r="Y55" s="198">
        <v>14</v>
      </c>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38"/>
      <c r="BD55" s="38"/>
      <c r="BE55" s="437">
        <f t="shared" si="27"/>
        <v>0</v>
      </c>
      <c r="BF55" s="438">
        <f t="shared" si="28"/>
        <v>0</v>
      </c>
      <c r="BG55" s="203">
        <f t="shared" si="32"/>
        <v>0</v>
      </c>
      <c r="BH55" s="203">
        <f t="shared" si="33"/>
        <v>0</v>
      </c>
      <c r="BI55" s="204">
        <f t="shared" si="30"/>
        <v>0</v>
      </c>
      <c r="BJ55" s="205">
        <f t="shared" si="31"/>
        <v>0</v>
      </c>
    </row>
    <row r="56" spans="2:65" ht="15.5" x14ac:dyDescent="0.35">
      <c r="B56" s="177"/>
      <c r="C56" s="38"/>
      <c r="D56" s="38"/>
      <c r="E56" s="38"/>
      <c r="F56" s="38"/>
      <c r="G56" s="38"/>
      <c r="H56" s="38"/>
      <c r="I56" s="38"/>
      <c r="J56" s="238"/>
      <c r="K56" s="239"/>
      <c r="L56" s="239"/>
      <c r="M56" s="239"/>
      <c r="N56" s="239"/>
      <c r="O56" s="239"/>
      <c r="P56" s="239"/>
      <c r="Q56" s="178"/>
      <c r="X56" s="177"/>
      <c r="Y56" s="198">
        <v>15</v>
      </c>
      <c r="Z56" s="199"/>
      <c r="AA56" s="199"/>
      <c r="AB56" s="199"/>
      <c r="AC56" s="199"/>
      <c r="AD56" s="199"/>
      <c r="AE56" s="199"/>
      <c r="AF56" s="199"/>
      <c r="AG56" s="199"/>
      <c r="AH56" s="199"/>
      <c r="AI56" s="199"/>
      <c r="AJ56" s="199"/>
      <c r="AK56" s="199"/>
      <c r="AL56" s="199"/>
      <c r="AM56" s="199"/>
      <c r="AN56" s="199"/>
      <c r="AO56" s="199"/>
      <c r="AP56" s="199"/>
      <c r="AQ56" s="199"/>
      <c r="AR56" s="199"/>
      <c r="AS56" s="199"/>
      <c r="AT56" s="199"/>
      <c r="AU56" s="199"/>
      <c r="AV56" s="199"/>
      <c r="AW56" s="199"/>
      <c r="AX56" s="199"/>
      <c r="AY56" s="199"/>
      <c r="AZ56" s="199"/>
      <c r="BA56" s="199"/>
      <c r="BB56" s="199"/>
      <c r="BC56" s="38"/>
      <c r="BD56" s="38"/>
      <c r="BE56" s="437">
        <f t="shared" si="27"/>
        <v>0</v>
      </c>
      <c r="BF56" s="438">
        <f t="shared" si="28"/>
        <v>0</v>
      </c>
      <c r="BG56" s="203">
        <f t="shared" si="32"/>
        <v>0</v>
      </c>
      <c r="BH56" s="203">
        <f t="shared" si="33"/>
        <v>0</v>
      </c>
      <c r="BI56" s="204">
        <f t="shared" si="30"/>
        <v>0</v>
      </c>
      <c r="BJ56" s="205">
        <f t="shared" si="31"/>
        <v>0</v>
      </c>
    </row>
    <row r="57" spans="2:65" ht="15.5" x14ac:dyDescent="0.35">
      <c r="B57" s="177"/>
      <c r="C57" s="38"/>
      <c r="D57" s="38"/>
      <c r="E57" s="38"/>
      <c r="F57" s="38"/>
      <c r="G57" s="38"/>
      <c r="H57" s="38"/>
      <c r="I57" s="38"/>
      <c r="J57" s="238"/>
      <c r="K57" s="239"/>
      <c r="L57" s="239"/>
      <c r="M57" s="239"/>
      <c r="N57" s="239"/>
      <c r="O57" s="239"/>
      <c r="P57" s="239"/>
      <c r="Q57" s="178"/>
      <c r="X57" s="177"/>
      <c r="Y57" s="198">
        <v>16</v>
      </c>
      <c r="Z57" s="199"/>
      <c r="AA57" s="199"/>
      <c r="AB57" s="199"/>
      <c r="AC57" s="199"/>
      <c r="AD57" s="199"/>
      <c r="AE57" s="199"/>
      <c r="AF57" s="199"/>
      <c r="AG57" s="199"/>
      <c r="AH57" s="199"/>
      <c r="AI57" s="199"/>
      <c r="AJ57" s="199"/>
      <c r="AK57" s="199"/>
      <c r="AL57" s="199"/>
      <c r="AM57" s="199"/>
      <c r="AN57" s="199"/>
      <c r="AO57" s="199"/>
      <c r="AP57" s="199"/>
      <c r="AQ57" s="199"/>
      <c r="AR57" s="199"/>
      <c r="AS57" s="199"/>
      <c r="AT57" s="199"/>
      <c r="AU57" s="199"/>
      <c r="AV57" s="199"/>
      <c r="AW57" s="199"/>
      <c r="AX57" s="199"/>
      <c r="AY57" s="199"/>
      <c r="AZ57" s="199"/>
      <c r="BA57" s="199"/>
      <c r="BB57" s="199"/>
      <c r="BC57" s="38"/>
      <c r="BD57" s="38"/>
      <c r="BE57" s="437">
        <f t="shared" si="27"/>
        <v>0</v>
      </c>
      <c r="BF57" s="438">
        <f t="shared" si="28"/>
        <v>0</v>
      </c>
      <c r="BG57" s="203">
        <f t="shared" si="32"/>
        <v>0</v>
      </c>
      <c r="BH57" s="203">
        <f t="shared" si="33"/>
        <v>0</v>
      </c>
      <c r="BI57" s="204">
        <f t="shared" si="30"/>
        <v>0</v>
      </c>
      <c r="BJ57" s="205">
        <f t="shared" si="31"/>
        <v>0</v>
      </c>
    </row>
    <row r="58" spans="2:65" ht="15.65" customHeight="1" x14ac:dyDescent="0.35">
      <c r="B58" s="177"/>
      <c r="C58" s="38"/>
      <c r="D58" s="38"/>
      <c r="E58" s="38"/>
      <c r="F58" s="38"/>
      <c r="G58" s="38"/>
      <c r="H58" s="38"/>
      <c r="I58" s="38"/>
      <c r="J58" s="238"/>
      <c r="K58" s="239"/>
      <c r="L58" s="239"/>
      <c r="M58" s="239"/>
      <c r="N58" s="239"/>
      <c r="O58" s="239"/>
      <c r="P58" s="239"/>
      <c r="Q58" s="178"/>
      <c r="X58" s="177"/>
      <c r="Y58" s="198">
        <v>17</v>
      </c>
      <c r="Z58" s="199"/>
      <c r="AA58" s="199"/>
      <c r="AB58" s="199"/>
      <c r="AC58" s="199"/>
      <c r="AD58" s="199"/>
      <c r="AE58" s="199"/>
      <c r="AF58" s="199"/>
      <c r="AG58" s="199"/>
      <c r="AH58" s="199"/>
      <c r="AI58" s="199"/>
      <c r="AJ58" s="199"/>
      <c r="AK58" s="199"/>
      <c r="AL58" s="199"/>
      <c r="AM58" s="199"/>
      <c r="AN58" s="199"/>
      <c r="AO58" s="199"/>
      <c r="AP58" s="199"/>
      <c r="AQ58" s="199"/>
      <c r="AR58" s="199"/>
      <c r="AS58" s="199"/>
      <c r="AT58" s="199"/>
      <c r="AU58" s="199"/>
      <c r="AV58" s="199"/>
      <c r="AW58" s="199"/>
      <c r="AX58" s="199"/>
      <c r="AY58" s="199"/>
      <c r="AZ58" s="199"/>
      <c r="BA58" s="199"/>
      <c r="BB58" s="199"/>
      <c r="BC58" s="38"/>
      <c r="BD58" s="38"/>
      <c r="BE58" s="437">
        <f t="shared" si="27"/>
        <v>0</v>
      </c>
      <c r="BF58" s="438">
        <f t="shared" si="28"/>
        <v>0</v>
      </c>
      <c r="BG58" s="203">
        <f t="shared" si="32"/>
        <v>0</v>
      </c>
      <c r="BH58" s="203">
        <f t="shared" si="33"/>
        <v>0</v>
      </c>
      <c r="BI58" s="204">
        <f t="shared" si="30"/>
        <v>0</v>
      </c>
      <c r="BJ58" s="205">
        <f t="shared" si="31"/>
        <v>0</v>
      </c>
    </row>
    <row r="59" spans="2:65" ht="16" thickBot="1" x14ac:dyDescent="0.4">
      <c r="B59" s="177"/>
      <c r="C59" s="38"/>
      <c r="D59" s="38"/>
      <c r="E59" s="38"/>
      <c r="F59" s="38"/>
      <c r="G59" s="38"/>
      <c r="H59" s="38"/>
      <c r="I59" s="38"/>
      <c r="J59" s="238"/>
      <c r="K59" s="239"/>
      <c r="L59" s="239"/>
      <c r="M59" s="239"/>
      <c r="N59" s="239"/>
      <c r="O59" s="239"/>
      <c r="P59" s="239"/>
      <c r="Q59" s="178"/>
      <c r="S59" s="105"/>
      <c r="U59" s="319"/>
      <c r="X59" s="177"/>
      <c r="Y59" s="198">
        <v>18</v>
      </c>
      <c r="Z59" s="199"/>
      <c r="AA59" s="199"/>
      <c r="AB59" s="199"/>
      <c r="AC59" s="199"/>
      <c r="AD59" s="199"/>
      <c r="AE59" s="199"/>
      <c r="AF59" s="199"/>
      <c r="AG59" s="199"/>
      <c r="AH59" s="199"/>
      <c r="AI59" s="199"/>
      <c r="AJ59" s="199"/>
      <c r="AK59" s="199"/>
      <c r="AL59" s="199"/>
      <c r="AM59" s="199"/>
      <c r="AN59" s="199"/>
      <c r="AO59" s="199"/>
      <c r="AP59" s="199"/>
      <c r="AQ59" s="199"/>
      <c r="AR59" s="199"/>
      <c r="AS59" s="199"/>
      <c r="AT59" s="199"/>
      <c r="AU59" s="199"/>
      <c r="AV59" s="199"/>
      <c r="AW59" s="199"/>
      <c r="AX59" s="199"/>
      <c r="AY59" s="199"/>
      <c r="AZ59" s="199"/>
      <c r="BA59" s="199"/>
      <c r="BB59" s="199"/>
      <c r="BC59" s="38"/>
      <c r="BD59" s="38"/>
      <c r="BE59" s="437">
        <f t="shared" si="27"/>
        <v>0</v>
      </c>
      <c r="BF59" s="438">
        <f t="shared" si="28"/>
        <v>0</v>
      </c>
      <c r="BG59" s="203">
        <f t="shared" si="32"/>
        <v>0</v>
      </c>
      <c r="BH59" s="203">
        <f t="shared" si="33"/>
        <v>0</v>
      </c>
      <c r="BI59" s="204">
        <f t="shared" si="30"/>
        <v>0</v>
      </c>
      <c r="BJ59" s="205">
        <f t="shared" si="31"/>
        <v>0</v>
      </c>
    </row>
    <row r="60" spans="2:65" ht="15.5" x14ac:dyDescent="0.35">
      <c r="B60" s="170" t="str">
        <f>"Version: " &amp; Version</f>
        <v>Version: RD2 FINAL</v>
      </c>
      <c r="C60" s="171"/>
      <c r="D60" s="171"/>
      <c r="E60" s="171"/>
      <c r="F60" s="171"/>
      <c r="G60" s="171"/>
      <c r="H60" s="171"/>
      <c r="I60" s="171"/>
      <c r="J60" s="125"/>
      <c r="K60" s="125"/>
      <c r="L60" s="125"/>
      <c r="M60" s="125"/>
      <c r="N60" s="125"/>
      <c r="O60" s="125"/>
      <c r="P60" s="125"/>
      <c r="Q60" s="172"/>
      <c r="U60" s="319"/>
      <c r="X60" s="177"/>
      <c r="Y60" s="198">
        <v>19</v>
      </c>
      <c r="Z60" s="199"/>
      <c r="AA60" s="199"/>
      <c r="AB60" s="199"/>
      <c r="AC60" s="199"/>
      <c r="AD60" s="199"/>
      <c r="AE60" s="199"/>
      <c r="AF60" s="199"/>
      <c r="AG60" s="199"/>
      <c r="AH60" s="199"/>
      <c r="AI60" s="199"/>
      <c r="AJ60" s="199"/>
      <c r="AK60" s="199"/>
      <c r="AL60" s="199"/>
      <c r="AM60" s="199"/>
      <c r="AN60" s="199"/>
      <c r="AO60" s="199"/>
      <c r="AP60" s="199"/>
      <c r="AQ60" s="199"/>
      <c r="AR60" s="199"/>
      <c r="AS60" s="199"/>
      <c r="AT60" s="199"/>
      <c r="AU60" s="199"/>
      <c r="AV60" s="199"/>
      <c r="AW60" s="199"/>
      <c r="AX60" s="199"/>
      <c r="AY60" s="199"/>
      <c r="AZ60" s="199"/>
      <c r="BA60" s="199"/>
      <c r="BB60" s="199"/>
      <c r="BC60" s="38"/>
      <c r="BD60" s="38"/>
      <c r="BE60" s="437">
        <f t="shared" si="27"/>
        <v>0</v>
      </c>
      <c r="BF60" s="438">
        <f t="shared" si="28"/>
        <v>0</v>
      </c>
      <c r="BG60" s="203">
        <f t="shared" si="32"/>
        <v>0</v>
      </c>
      <c r="BH60" s="203">
        <f t="shared" si="33"/>
        <v>0</v>
      </c>
      <c r="BI60" s="204">
        <f t="shared" si="30"/>
        <v>0</v>
      </c>
      <c r="BJ60" s="205">
        <f t="shared" si="31"/>
        <v>0</v>
      </c>
    </row>
    <row r="61" spans="2:65" ht="15.5" x14ac:dyDescent="0.35">
      <c r="B61" s="173"/>
      <c r="C61" s="72"/>
      <c r="D61" s="72"/>
      <c r="E61" s="72"/>
      <c r="F61" s="72"/>
      <c r="G61" s="72"/>
      <c r="H61" s="173" t="s">
        <v>134</v>
      </c>
      <c r="I61" s="72"/>
      <c r="J61" s="72"/>
      <c r="K61" s="72"/>
      <c r="L61" s="72"/>
      <c r="M61" s="72"/>
      <c r="N61" s="72"/>
      <c r="O61" s="72"/>
      <c r="P61" s="72"/>
      <c r="Q61" s="174"/>
      <c r="R61" s="305"/>
      <c r="S61" s="319"/>
      <c r="T61" s="319"/>
      <c r="U61" s="319"/>
      <c r="X61" s="177"/>
      <c r="Y61" s="198">
        <v>20</v>
      </c>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38"/>
      <c r="BD61" s="38"/>
      <c r="BE61" s="437">
        <f t="shared" si="27"/>
        <v>0</v>
      </c>
      <c r="BF61" s="438">
        <f t="shared" si="28"/>
        <v>0</v>
      </c>
      <c r="BG61" s="203">
        <f t="shared" si="32"/>
        <v>0</v>
      </c>
      <c r="BH61" s="203">
        <f t="shared" si="33"/>
        <v>0</v>
      </c>
      <c r="BI61" s="204">
        <f t="shared" si="30"/>
        <v>0</v>
      </c>
      <c r="BJ61" s="205">
        <f t="shared" si="31"/>
        <v>0</v>
      </c>
    </row>
    <row r="62" spans="2:65" ht="15.5" x14ac:dyDescent="0.35">
      <c r="B62" s="173"/>
      <c r="C62" s="72"/>
      <c r="D62" s="72"/>
      <c r="E62" s="72"/>
      <c r="F62" s="72"/>
      <c r="G62" s="72"/>
      <c r="H62" s="173" t="str">
        <f>"Operational Information - Maintenance Profile"</f>
        <v>Operational Information - Maintenance Profile</v>
      </c>
      <c r="I62" s="72"/>
      <c r="J62" s="72"/>
      <c r="K62" s="72"/>
      <c r="L62" s="72"/>
      <c r="M62" s="72"/>
      <c r="N62" s="72"/>
      <c r="O62" s="72"/>
      <c r="P62" s="72"/>
      <c r="Q62" s="174"/>
      <c r="R62" s="305"/>
      <c r="S62" s="319"/>
      <c r="T62" s="319"/>
      <c r="U62" s="319"/>
      <c r="X62" s="177"/>
      <c r="Y62" s="198">
        <v>21</v>
      </c>
      <c r="Z62" s="199"/>
      <c r="AA62" s="199"/>
      <c r="AB62" s="199"/>
      <c r="AC62" s="199"/>
      <c r="AD62" s="199"/>
      <c r="AE62" s="199"/>
      <c r="AF62" s="199"/>
      <c r="AG62" s="199"/>
      <c r="AH62" s="199"/>
      <c r="AI62" s="199"/>
      <c r="AJ62" s="199"/>
      <c r="AK62" s="199"/>
      <c r="AL62" s="199"/>
      <c r="AM62" s="199"/>
      <c r="AN62" s="199"/>
      <c r="AO62" s="199"/>
      <c r="AP62" s="199"/>
      <c r="AQ62" s="199"/>
      <c r="AR62" s="199"/>
      <c r="AS62" s="199"/>
      <c r="AT62" s="199"/>
      <c r="AU62" s="199"/>
      <c r="AV62" s="199"/>
      <c r="AW62" s="199"/>
      <c r="AX62" s="199"/>
      <c r="AY62" s="199"/>
      <c r="AZ62" s="199"/>
      <c r="BA62" s="199"/>
      <c r="BB62" s="199"/>
      <c r="BC62" s="38"/>
      <c r="BD62" s="38"/>
      <c r="BE62" s="437">
        <f t="shared" si="27"/>
        <v>0</v>
      </c>
      <c r="BF62" s="438">
        <f t="shared" si="28"/>
        <v>0</v>
      </c>
      <c r="BG62" s="203">
        <f t="shared" si="32"/>
        <v>0</v>
      </c>
      <c r="BH62" s="203">
        <f t="shared" si="33"/>
        <v>0</v>
      </c>
      <c r="BI62" s="204">
        <f t="shared" si="30"/>
        <v>0</v>
      </c>
      <c r="BJ62" s="205">
        <f t="shared" si="31"/>
        <v>0</v>
      </c>
    </row>
    <row r="63" spans="2:65" ht="15.5" x14ac:dyDescent="0.35">
      <c r="B63" s="173"/>
      <c r="C63" s="46" t="s">
        <v>26</v>
      </c>
      <c r="D63" s="36"/>
      <c r="E63" s="441" t="str">
        <f>IF(ProjTitle="","Auto-Filled",ProjTitle)</f>
        <v>Auto-Filled</v>
      </c>
      <c r="F63" s="458"/>
      <c r="G63" s="458"/>
      <c r="H63" s="458"/>
      <c r="I63" s="458"/>
      <c r="J63" s="458"/>
      <c r="K63" s="47"/>
      <c r="L63" s="52"/>
      <c r="M63" s="47"/>
      <c r="N63" s="47"/>
      <c r="O63" s="47"/>
      <c r="P63" s="47"/>
      <c r="Q63" s="174"/>
      <c r="R63" s="305"/>
      <c r="S63" s="319"/>
      <c r="T63" s="319"/>
      <c r="X63" s="177"/>
      <c r="Y63" s="198">
        <v>22</v>
      </c>
      <c r="Z63" s="199"/>
      <c r="AA63" s="199"/>
      <c r="AB63" s="199"/>
      <c r="AC63" s="199"/>
      <c r="AD63" s="199"/>
      <c r="AE63" s="199"/>
      <c r="AF63" s="199"/>
      <c r="AG63" s="199"/>
      <c r="AH63" s="199"/>
      <c r="AI63" s="199"/>
      <c r="AJ63" s="199"/>
      <c r="AK63" s="199"/>
      <c r="AL63" s="199"/>
      <c r="AM63" s="199"/>
      <c r="AN63" s="199"/>
      <c r="AO63" s="199"/>
      <c r="AP63" s="199"/>
      <c r="AQ63" s="199"/>
      <c r="AR63" s="199"/>
      <c r="AS63" s="199"/>
      <c r="AT63" s="199"/>
      <c r="AU63" s="199"/>
      <c r="AV63" s="199"/>
      <c r="AW63" s="199"/>
      <c r="AX63" s="199"/>
      <c r="AY63" s="199"/>
      <c r="AZ63" s="199"/>
      <c r="BA63" s="199"/>
      <c r="BB63" s="199"/>
      <c r="BC63" s="38"/>
      <c r="BD63" s="38"/>
      <c r="BE63" s="437">
        <f t="shared" si="27"/>
        <v>0</v>
      </c>
      <c r="BF63" s="438">
        <f t="shared" si="28"/>
        <v>0</v>
      </c>
      <c r="BG63" s="203">
        <f t="shared" si="32"/>
        <v>0</v>
      </c>
      <c r="BH63" s="203">
        <f t="shared" si="33"/>
        <v>0</v>
      </c>
      <c r="BI63" s="204">
        <f t="shared" si="30"/>
        <v>0</v>
      </c>
      <c r="BJ63" s="205">
        <f t="shared" si="31"/>
        <v>0</v>
      </c>
      <c r="BM63" s="13" t="s">
        <v>130</v>
      </c>
    </row>
    <row r="64" spans="2:65" ht="15.5" x14ac:dyDescent="0.35">
      <c r="B64" s="173"/>
      <c r="C64" s="72"/>
      <c r="D64" s="72"/>
      <c r="E64" s="72"/>
      <c r="F64" s="72"/>
      <c r="G64" s="72"/>
      <c r="H64" s="72"/>
      <c r="I64" s="72"/>
      <c r="J64" s="49"/>
      <c r="K64" s="72"/>
      <c r="L64" s="72"/>
      <c r="M64" s="72"/>
      <c r="N64" s="72"/>
      <c r="O64" s="72"/>
      <c r="P64" s="72"/>
      <c r="Q64" s="174"/>
      <c r="X64" s="177"/>
      <c r="Y64" s="198">
        <v>23</v>
      </c>
      <c r="Z64" s="199"/>
      <c r="AA64" s="199"/>
      <c r="AB64" s="199"/>
      <c r="AC64" s="199"/>
      <c r="AD64" s="199"/>
      <c r="AE64" s="199"/>
      <c r="AF64" s="199"/>
      <c r="AG64" s="199"/>
      <c r="AH64" s="199"/>
      <c r="AI64" s="199"/>
      <c r="AJ64" s="199"/>
      <c r="AK64" s="199"/>
      <c r="AL64" s="199"/>
      <c r="AM64" s="199"/>
      <c r="AN64" s="199"/>
      <c r="AO64" s="199"/>
      <c r="AP64" s="199"/>
      <c r="AQ64" s="199"/>
      <c r="AR64" s="199"/>
      <c r="AS64" s="199"/>
      <c r="AT64" s="199"/>
      <c r="AU64" s="199"/>
      <c r="AV64" s="199"/>
      <c r="AW64" s="199"/>
      <c r="AX64" s="199"/>
      <c r="AY64" s="199"/>
      <c r="AZ64" s="199"/>
      <c r="BA64" s="199"/>
      <c r="BB64" s="199"/>
      <c r="BC64" s="38"/>
      <c r="BD64" s="38"/>
      <c r="BE64" s="437">
        <f t="shared" si="27"/>
        <v>0</v>
      </c>
      <c r="BF64" s="438">
        <f t="shared" si="28"/>
        <v>0</v>
      </c>
      <c r="BG64" s="203">
        <f t="shared" si="32"/>
        <v>0</v>
      </c>
      <c r="BH64" s="203">
        <f t="shared" si="33"/>
        <v>0</v>
      </c>
      <c r="BI64" s="204">
        <f t="shared" si="30"/>
        <v>0</v>
      </c>
      <c r="BJ64" s="205">
        <f t="shared" si="31"/>
        <v>0</v>
      </c>
      <c r="BL64" s="13">
        <f>COUNTIF(Z42:BA65,"&gt;"&amp;MxDisch1)</f>
        <v>0</v>
      </c>
      <c r="BM64" s="13" t="s">
        <v>131</v>
      </c>
    </row>
    <row r="65" spans="2:65" ht="15.5" x14ac:dyDescent="0.35">
      <c r="B65" s="173"/>
      <c r="C65" s="72"/>
      <c r="D65" s="72"/>
      <c r="E65" s="72"/>
      <c r="F65" s="72"/>
      <c r="G65" s="72"/>
      <c r="H65" s="72"/>
      <c r="I65" s="173" t="s">
        <v>135</v>
      </c>
      <c r="J65" s="72"/>
      <c r="K65" s="72"/>
      <c r="L65" s="72"/>
      <c r="M65" s="72"/>
      <c r="N65" s="72"/>
      <c r="O65" s="72"/>
      <c r="P65" s="72"/>
      <c r="Q65" s="174"/>
      <c r="X65" s="177"/>
      <c r="Y65" s="206">
        <v>24</v>
      </c>
      <c r="Z65" s="207"/>
      <c r="AA65" s="207"/>
      <c r="AB65" s="207"/>
      <c r="AC65" s="207"/>
      <c r="AD65" s="207"/>
      <c r="AE65" s="207"/>
      <c r="AF65" s="207"/>
      <c r="AG65" s="207"/>
      <c r="AH65" s="207"/>
      <c r="AI65" s="207"/>
      <c r="AJ65" s="207"/>
      <c r="AK65" s="207"/>
      <c r="AL65" s="207"/>
      <c r="AM65" s="207"/>
      <c r="AN65" s="207"/>
      <c r="AO65" s="207"/>
      <c r="AP65" s="207"/>
      <c r="AQ65" s="207"/>
      <c r="AR65" s="207"/>
      <c r="AS65" s="207"/>
      <c r="AT65" s="207"/>
      <c r="AU65" s="207"/>
      <c r="AV65" s="207"/>
      <c r="AW65" s="207"/>
      <c r="AX65" s="207"/>
      <c r="AY65" s="207"/>
      <c r="AZ65" s="207"/>
      <c r="BA65" s="207"/>
      <c r="BB65" s="207"/>
      <c r="BC65" s="38"/>
      <c r="BD65" s="38"/>
      <c r="BE65" s="442">
        <f t="shared" si="27"/>
        <v>0</v>
      </c>
      <c r="BF65" s="443">
        <f t="shared" si="28"/>
        <v>0</v>
      </c>
      <c r="BG65" s="208">
        <f>SUM($Z65:$BD65)</f>
        <v>0</v>
      </c>
      <c r="BH65" s="208">
        <v>0</v>
      </c>
      <c r="BI65" s="209">
        <f t="shared" si="30"/>
        <v>0</v>
      </c>
      <c r="BJ65" s="210">
        <f t="shared" si="31"/>
        <v>0</v>
      </c>
      <c r="BL65" s="13">
        <f>COUNTIF(Z42:BA65,"&lt;"&amp;-MxChgRate1)</f>
        <v>0</v>
      </c>
      <c r="BM65" s="13" t="s">
        <v>132</v>
      </c>
    </row>
    <row r="66" spans="2:65" ht="15.5" x14ac:dyDescent="0.35">
      <c r="B66" s="177"/>
      <c r="C66" s="167" t="s">
        <v>136</v>
      </c>
      <c r="D66" s="38"/>
      <c r="E66" s="38"/>
      <c r="F66" s="38"/>
      <c r="G66" s="38"/>
      <c r="H66" s="38"/>
      <c r="I66" s="38"/>
      <c r="J66" s="38"/>
      <c r="K66" s="38"/>
      <c r="L66" s="38"/>
      <c r="M66" s="38"/>
      <c r="N66" s="38"/>
      <c r="O66" s="38"/>
      <c r="P66" s="38"/>
      <c r="Q66" s="178"/>
      <c r="S66" s="348" t="s">
        <v>137</v>
      </c>
      <c r="T66" s="347">
        <f>'Part VI'!$G$11</f>
        <v>0</v>
      </c>
      <c r="X66" s="177"/>
      <c r="Y66" s="182"/>
      <c r="Z66" s="218" t="str">
        <f>IF(SUM(Z42:Z65)&gt;0,"Verify","")</f>
        <v/>
      </c>
      <c r="AA66" s="218" t="str">
        <f t="shared" ref="AA66:BA66" si="34">IF(SUM(AA42:AA65)&gt;0,"Verify","")</f>
        <v/>
      </c>
      <c r="AB66" s="218" t="str">
        <f t="shared" si="34"/>
        <v/>
      </c>
      <c r="AC66" s="218" t="str">
        <f t="shared" si="34"/>
        <v/>
      </c>
      <c r="AD66" s="218" t="str">
        <f t="shared" si="34"/>
        <v/>
      </c>
      <c r="AE66" s="218" t="str">
        <f t="shared" si="34"/>
        <v/>
      </c>
      <c r="AF66" s="218" t="str">
        <f t="shared" si="34"/>
        <v/>
      </c>
      <c r="AG66" s="218" t="str">
        <f t="shared" si="34"/>
        <v/>
      </c>
      <c r="AH66" s="218" t="str">
        <f t="shared" si="34"/>
        <v/>
      </c>
      <c r="AI66" s="218" t="str">
        <f t="shared" si="34"/>
        <v/>
      </c>
      <c r="AJ66" s="218" t="str">
        <f t="shared" si="34"/>
        <v/>
      </c>
      <c r="AK66" s="218" t="str">
        <f t="shared" si="34"/>
        <v/>
      </c>
      <c r="AL66" s="218" t="str">
        <f t="shared" si="34"/>
        <v/>
      </c>
      <c r="AM66" s="218" t="str">
        <f t="shared" si="34"/>
        <v/>
      </c>
      <c r="AN66" s="218" t="str">
        <f t="shared" si="34"/>
        <v/>
      </c>
      <c r="AO66" s="218" t="str">
        <f t="shared" si="34"/>
        <v/>
      </c>
      <c r="AP66" s="218" t="str">
        <f t="shared" si="34"/>
        <v/>
      </c>
      <c r="AQ66" s="218" t="str">
        <f t="shared" si="34"/>
        <v/>
      </c>
      <c r="AR66" s="218" t="str">
        <f t="shared" si="34"/>
        <v/>
      </c>
      <c r="AS66" s="218" t="str">
        <f t="shared" si="34"/>
        <v/>
      </c>
      <c r="AT66" s="218" t="str">
        <f t="shared" si="34"/>
        <v/>
      </c>
      <c r="AU66" s="218" t="str">
        <f t="shared" si="34"/>
        <v/>
      </c>
      <c r="AV66" s="218" t="str">
        <f t="shared" si="34"/>
        <v/>
      </c>
      <c r="AW66" s="218" t="str">
        <f t="shared" si="34"/>
        <v/>
      </c>
      <c r="AX66" s="218" t="str">
        <f t="shared" si="34"/>
        <v/>
      </c>
      <c r="AY66" s="218" t="str">
        <f t="shared" si="34"/>
        <v/>
      </c>
      <c r="AZ66" s="218" t="str">
        <f t="shared" si="34"/>
        <v/>
      </c>
      <c r="BA66" s="218" t="str">
        <f t="shared" si="34"/>
        <v/>
      </c>
      <c r="BB66" s="169"/>
      <c r="BC66" s="38"/>
      <c r="BD66" s="38"/>
      <c r="BE66" s="219"/>
      <c r="BF66" s="220"/>
      <c r="BG66" s="208">
        <f>SUM(BG42:BG65)</f>
        <v>0</v>
      </c>
      <c r="BH66" s="208">
        <f>SUM(BH49:BH64)</f>
        <v>0</v>
      </c>
      <c r="BI66" s="208">
        <f>SUM(BI42:BI65)</f>
        <v>0</v>
      </c>
      <c r="BJ66" s="221">
        <f>SUM(BJ42:BJ65)</f>
        <v>0</v>
      </c>
    </row>
    <row r="67" spans="2:65" ht="15.5" x14ac:dyDescent="0.35">
      <c r="B67" s="177"/>
      <c r="C67" s="230" t="s">
        <v>138</v>
      </c>
      <c r="D67" s="60" t="s">
        <v>118</v>
      </c>
      <c r="E67" s="60" t="s">
        <v>119</v>
      </c>
      <c r="F67" s="60" t="s">
        <v>120</v>
      </c>
      <c r="G67" s="60" t="s">
        <v>121</v>
      </c>
      <c r="H67" s="60" t="s">
        <v>122</v>
      </c>
      <c r="I67" s="60" t="s">
        <v>123</v>
      </c>
      <c r="J67" s="60" t="s">
        <v>124</v>
      </c>
      <c r="K67" s="60" t="s">
        <v>125</v>
      </c>
      <c r="L67" s="60" t="s">
        <v>126</v>
      </c>
      <c r="M67" s="60" t="s">
        <v>127</v>
      </c>
      <c r="N67" s="60" t="s">
        <v>128</v>
      </c>
      <c r="O67" s="60" t="s">
        <v>129</v>
      </c>
      <c r="P67" s="38"/>
      <c r="Q67" s="178"/>
      <c r="S67" s="347">
        <f>COUNT(D68:O98)</f>
        <v>0</v>
      </c>
      <c r="T67" s="347"/>
      <c r="X67" s="213"/>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6"/>
      <c r="BD67" s="216"/>
      <c r="BE67" s="216"/>
      <c r="BF67" s="216"/>
      <c r="BG67" s="222"/>
      <c r="BH67" s="223"/>
      <c r="BI67" s="223"/>
      <c r="BJ67" s="224"/>
    </row>
    <row r="68" spans="2:65" ht="15.5" x14ac:dyDescent="0.35">
      <c r="B68" s="177"/>
      <c r="C68" s="231">
        <f>IF(ISBLANK(EstCOD),1,YEAR(EstCOD))</f>
        <v>1</v>
      </c>
      <c r="D68" s="232"/>
      <c r="E68" s="232"/>
      <c r="F68" s="232"/>
      <c r="G68" s="232"/>
      <c r="H68" s="232"/>
      <c r="I68" s="232"/>
      <c r="J68" s="232"/>
      <c r="K68" s="232"/>
      <c r="L68" s="232"/>
      <c r="M68" s="232"/>
      <c r="N68" s="232"/>
      <c r="O68" s="232"/>
      <c r="P68" s="38"/>
      <c r="Q68" s="178"/>
      <c r="R68" s="462" t="str">
        <f>IF(S67&lt;T66*12,"&lt;&lt;&lt; Information may be Required. Refer to Notes below.","")</f>
        <v/>
      </c>
      <c r="S68" s="463"/>
      <c r="T68" s="463"/>
      <c r="U68" s="463"/>
      <c r="V68" s="463"/>
      <c r="X68" s="190"/>
      <c r="Y68" s="72"/>
      <c r="Z68" s="72"/>
      <c r="AA68" s="72"/>
      <c r="AB68" s="72"/>
      <c r="AC68" s="72"/>
      <c r="AD68" s="72"/>
      <c r="AE68" s="72"/>
      <c r="AF68" s="72"/>
      <c r="AG68" s="72"/>
      <c r="AH68" s="72"/>
      <c r="AI68" s="72"/>
      <c r="AJ68" s="72"/>
      <c r="AK68" s="72"/>
      <c r="AL68" s="72"/>
      <c r="AM68" s="72"/>
      <c r="AN68" s="169"/>
      <c r="AO68" s="38"/>
      <c r="AP68" s="38"/>
      <c r="AQ68" s="38"/>
      <c r="AR68" s="38"/>
      <c r="AS68" s="38"/>
      <c r="AT68" s="38"/>
      <c r="AU68" s="38"/>
      <c r="AV68" s="38"/>
      <c r="AW68" s="38"/>
      <c r="AX68" s="38"/>
      <c r="AY68" s="38"/>
      <c r="AZ68" s="38"/>
      <c r="BA68" s="38"/>
      <c r="BB68" s="38"/>
      <c r="BC68" s="38"/>
      <c r="BD68" s="38"/>
      <c r="BE68" s="38"/>
      <c r="BF68" s="38"/>
      <c r="BG68" s="38"/>
      <c r="BH68" s="38"/>
      <c r="BI68" s="38"/>
      <c r="BJ68" s="178"/>
    </row>
    <row r="69" spans="2:65" ht="15.5" x14ac:dyDescent="0.35">
      <c r="B69" s="177"/>
      <c r="C69" s="233">
        <f t="shared" ref="C69:C70" si="35">C68+1</f>
        <v>2</v>
      </c>
      <c r="D69" s="234"/>
      <c r="E69" s="234"/>
      <c r="F69" s="234"/>
      <c r="G69" s="234"/>
      <c r="H69" s="234"/>
      <c r="I69" s="234"/>
      <c r="J69" s="234"/>
      <c r="K69" s="234"/>
      <c r="L69" s="234"/>
      <c r="M69" s="234"/>
      <c r="N69" s="234"/>
      <c r="O69" s="234"/>
      <c r="P69" s="38"/>
      <c r="Q69" s="178"/>
      <c r="R69" s="462"/>
      <c r="S69" s="463"/>
      <c r="T69" s="463"/>
      <c r="U69" s="463"/>
      <c r="V69" s="463"/>
      <c r="X69" s="177" t="s">
        <v>139</v>
      </c>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178"/>
    </row>
    <row r="70" spans="2:65" ht="15.5" x14ac:dyDescent="0.35">
      <c r="B70" s="177"/>
      <c r="C70" s="233">
        <f t="shared" si="35"/>
        <v>3</v>
      </c>
      <c r="D70" s="234"/>
      <c r="E70" s="234"/>
      <c r="F70" s="234"/>
      <c r="G70" s="234"/>
      <c r="H70" s="234"/>
      <c r="I70" s="234"/>
      <c r="J70" s="234"/>
      <c r="K70" s="234"/>
      <c r="L70" s="234"/>
      <c r="M70" s="234"/>
      <c r="N70" s="234"/>
      <c r="O70" s="234"/>
      <c r="P70" s="38"/>
      <c r="Q70" s="178"/>
      <c r="R70" s="462"/>
      <c r="S70" s="463"/>
      <c r="T70" s="463"/>
      <c r="U70" s="463"/>
      <c r="V70" s="463"/>
      <c r="X70" s="177"/>
      <c r="Y70" s="38"/>
      <c r="Z70" s="194" t="str">
        <f t="shared" ref="Z70:BD70" si="36">IFERROR(SUMIF(Z73:Z96,"&gt;0",Z73:Z96)/-SUMIF(Z73:Z96,"&lt;0",Z73:Z96),"")</f>
        <v/>
      </c>
      <c r="AA70" s="194" t="str">
        <f t="shared" si="36"/>
        <v/>
      </c>
      <c r="AB70" s="194" t="str">
        <f t="shared" si="36"/>
        <v/>
      </c>
      <c r="AC70" s="194" t="str">
        <f t="shared" si="36"/>
        <v/>
      </c>
      <c r="AD70" s="194" t="str">
        <f t="shared" si="36"/>
        <v/>
      </c>
      <c r="AE70" s="194" t="str">
        <f t="shared" si="36"/>
        <v/>
      </c>
      <c r="AF70" s="194" t="str">
        <f t="shared" si="36"/>
        <v/>
      </c>
      <c r="AG70" s="194" t="str">
        <f t="shared" si="36"/>
        <v/>
      </c>
      <c r="AH70" s="194" t="str">
        <f t="shared" si="36"/>
        <v/>
      </c>
      <c r="AI70" s="194" t="str">
        <f t="shared" si="36"/>
        <v/>
      </c>
      <c r="AJ70" s="194" t="str">
        <f t="shared" si="36"/>
        <v/>
      </c>
      <c r="AK70" s="194" t="str">
        <f t="shared" si="36"/>
        <v/>
      </c>
      <c r="AL70" s="194" t="str">
        <f t="shared" si="36"/>
        <v/>
      </c>
      <c r="AM70" s="194" t="str">
        <f t="shared" si="36"/>
        <v/>
      </c>
      <c r="AN70" s="194" t="str">
        <f t="shared" si="36"/>
        <v/>
      </c>
      <c r="AO70" s="194" t="str">
        <f t="shared" si="36"/>
        <v/>
      </c>
      <c r="AP70" s="194" t="str">
        <f t="shared" si="36"/>
        <v/>
      </c>
      <c r="AQ70" s="194" t="str">
        <f t="shared" si="36"/>
        <v/>
      </c>
      <c r="AR70" s="194" t="str">
        <f t="shared" si="36"/>
        <v/>
      </c>
      <c r="AS70" s="194" t="str">
        <f t="shared" si="36"/>
        <v/>
      </c>
      <c r="AT70" s="194" t="str">
        <f t="shared" si="36"/>
        <v/>
      </c>
      <c r="AU70" s="194" t="str">
        <f t="shared" si="36"/>
        <v/>
      </c>
      <c r="AV70" s="194" t="str">
        <f t="shared" si="36"/>
        <v/>
      </c>
      <c r="AW70" s="194" t="str">
        <f t="shared" si="36"/>
        <v/>
      </c>
      <c r="AX70" s="194" t="str">
        <f t="shared" si="36"/>
        <v/>
      </c>
      <c r="AY70" s="194" t="str">
        <f t="shared" si="36"/>
        <v/>
      </c>
      <c r="AZ70" s="194" t="str">
        <f t="shared" si="36"/>
        <v/>
      </c>
      <c r="BA70" s="194" t="str">
        <f t="shared" si="36"/>
        <v/>
      </c>
      <c r="BB70" s="194" t="str">
        <f t="shared" si="36"/>
        <v/>
      </c>
      <c r="BC70" s="194" t="str">
        <f t="shared" si="36"/>
        <v/>
      </c>
      <c r="BD70" s="194" t="str">
        <f t="shared" si="36"/>
        <v/>
      </c>
      <c r="BE70" s="38"/>
      <c r="BF70" s="38"/>
      <c r="BG70" s="42"/>
      <c r="BH70" s="38"/>
      <c r="BI70" s="38"/>
      <c r="BJ70" s="178"/>
    </row>
    <row r="71" spans="2:65" ht="15.5" x14ac:dyDescent="0.35">
      <c r="B71" s="177"/>
      <c r="C71" s="233">
        <f>C70+1</f>
        <v>4</v>
      </c>
      <c r="D71" s="234"/>
      <c r="E71" s="234"/>
      <c r="F71" s="234"/>
      <c r="G71" s="234"/>
      <c r="H71" s="234"/>
      <c r="I71" s="234"/>
      <c r="J71" s="234"/>
      <c r="K71" s="234"/>
      <c r="L71" s="234"/>
      <c r="M71" s="234"/>
      <c r="N71" s="234"/>
      <c r="O71" s="234"/>
      <c r="P71" s="38"/>
      <c r="Q71" s="178"/>
      <c r="R71" s="462"/>
      <c r="S71" s="463"/>
      <c r="T71" s="463"/>
      <c r="U71" s="463"/>
      <c r="V71" s="463"/>
      <c r="X71" s="177"/>
      <c r="Y71" s="179" t="s">
        <v>98</v>
      </c>
      <c r="Z71" s="60">
        <v>1</v>
      </c>
      <c r="AA71" s="60">
        <v>2</v>
      </c>
      <c r="AB71" s="60">
        <v>3</v>
      </c>
      <c r="AC71" s="60">
        <v>4</v>
      </c>
      <c r="AD71" s="60">
        <v>5</v>
      </c>
      <c r="AE71" s="60">
        <v>6</v>
      </c>
      <c r="AF71" s="60">
        <v>7</v>
      </c>
      <c r="AG71" s="60">
        <v>8</v>
      </c>
      <c r="AH71" s="60">
        <v>9</v>
      </c>
      <c r="AI71" s="60">
        <v>10</v>
      </c>
      <c r="AJ71" s="60">
        <v>11</v>
      </c>
      <c r="AK71" s="60">
        <v>12</v>
      </c>
      <c r="AL71" s="60">
        <v>13</v>
      </c>
      <c r="AM71" s="60">
        <v>14</v>
      </c>
      <c r="AN71" s="60">
        <v>15</v>
      </c>
      <c r="AO71" s="60">
        <v>16</v>
      </c>
      <c r="AP71" s="60">
        <v>17</v>
      </c>
      <c r="AQ71" s="60">
        <v>18</v>
      </c>
      <c r="AR71" s="60">
        <v>19</v>
      </c>
      <c r="AS71" s="60">
        <v>20</v>
      </c>
      <c r="AT71" s="60">
        <v>21</v>
      </c>
      <c r="AU71" s="60">
        <v>22</v>
      </c>
      <c r="AV71" s="60">
        <v>23</v>
      </c>
      <c r="AW71" s="60">
        <v>24</v>
      </c>
      <c r="AX71" s="60">
        <v>25</v>
      </c>
      <c r="AY71" s="60">
        <v>26</v>
      </c>
      <c r="AZ71" s="60">
        <v>27</v>
      </c>
      <c r="BA71" s="60">
        <v>28</v>
      </c>
      <c r="BB71" s="60">
        <v>29</v>
      </c>
      <c r="BC71" s="60">
        <v>30</v>
      </c>
      <c r="BD71" s="60">
        <v>31</v>
      </c>
      <c r="BE71" s="439" t="s">
        <v>99</v>
      </c>
      <c r="BF71" s="440"/>
      <c r="BG71" s="196" t="s">
        <v>100</v>
      </c>
      <c r="BH71" s="196" t="s">
        <v>101</v>
      </c>
      <c r="BI71" s="196" t="s">
        <v>102</v>
      </c>
      <c r="BJ71" s="197" t="s">
        <v>103</v>
      </c>
    </row>
    <row r="72" spans="2:65" ht="15.5" x14ac:dyDescent="0.35">
      <c r="B72" s="177"/>
      <c r="C72" s="233">
        <f t="shared" ref="C72:C98" si="37">C71+1</f>
        <v>5</v>
      </c>
      <c r="D72" s="234"/>
      <c r="E72" s="234"/>
      <c r="F72" s="234"/>
      <c r="G72" s="234"/>
      <c r="H72" s="234"/>
      <c r="I72" s="234"/>
      <c r="J72" s="234"/>
      <c r="K72" s="234"/>
      <c r="L72" s="234"/>
      <c r="M72" s="234"/>
      <c r="N72" s="234"/>
      <c r="O72" s="234"/>
      <c r="P72" s="38"/>
      <c r="Q72" s="178"/>
      <c r="R72" s="305"/>
      <c r="S72" s="319"/>
      <c r="T72" s="319"/>
      <c r="X72" s="177"/>
      <c r="Y72" s="179"/>
      <c r="Z72" s="60" t="str">
        <f>VLOOKUP(WEEKDAY(CONCATENATE("3","/",Z71,"/",$AJ$6)),$BY$11:$BZ$17,2,FALSE)</f>
        <v>Thur</v>
      </c>
      <c r="AA72" s="60" t="str">
        <f t="shared" ref="AA72:BD72" si="38">VLOOKUP(WEEKDAY(CONCATENATE("3","/",AA71,"/",$AJ$6)),$BY$11:$BZ$17,2,FALSE)</f>
        <v>Fri</v>
      </c>
      <c r="AB72" s="60" t="str">
        <f t="shared" si="38"/>
        <v>Sat</v>
      </c>
      <c r="AC72" s="60" t="str">
        <f t="shared" si="38"/>
        <v>Sun</v>
      </c>
      <c r="AD72" s="60" t="str">
        <f t="shared" si="38"/>
        <v>Mon</v>
      </c>
      <c r="AE72" s="60" t="str">
        <f t="shared" si="38"/>
        <v>Tues</v>
      </c>
      <c r="AF72" s="60" t="str">
        <f t="shared" si="38"/>
        <v>Wed</v>
      </c>
      <c r="AG72" s="60" t="str">
        <f t="shared" si="38"/>
        <v>Thur</v>
      </c>
      <c r="AH72" s="60" t="str">
        <f t="shared" si="38"/>
        <v>Fri</v>
      </c>
      <c r="AI72" s="60" t="str">
        <f t="shared" si="38"/>
        <v>Sat</v>
      </c>
      <c r="AJ72" s="60" t="str">
        <f t="shared" si="38"/>
        <v>Sun</v>
      </c>
      <c r="AK72" s="60" t="str">
        <f t="shared" si="38"/>
        <v>Mon</v>
      </c>
      <c r="AL72" s="60" t="str">
        <f t="shared" si="38"/>
        <v>Tues</v>
      </c>
      <c r="AM72" s="60" t="str">
        <f t="shared" si="38"/>
        <v>Wed</v>
      </c>
      <c r="AN72" s="60" t="str">
        <f t="shared" si="38"/>
        <v>Thur</v>
      </c>
      <c r="AO72" s="60" t="str">
        <f t="shared" si="38"/>
        <v>Fri</v>
      </c>
      <c r="AP72" s="60" t="str">
        <f t="shared" si="38"/>
        <v>Sat</v>
      </c>
      <c r="AQ72" s="60" t="str">
        <f t="shared" si="38"/>
        <v>Sun</v>
      </c>
      <c r="AR72" s="60" t="str">
        <f t="shared" si="38"/>
        <v>Mon</v>
      </c>
      <c r="AS72" s="60" t="str">
        <f t="shared" si="38"/>
        <v>Tues</v>
      </c>
      <c r="AT72" s="60" t="str">
        <f t="shared" si="38"/>
        <v>Wed</v>
      </c>
      <c r="AU72" s="60" t="str">
        <f t="shared" si="38"/>
        <v>Thur</v>
      </c>
      <c r="AV72" s="60" t="str">
        <f t="shared" si="38"/>
        <v>Fri</v>
      </c>
      <c r="AW72" s="60" t="str">
        <f t="shared" si="38"/>
        <v>Sat</v>
      </c>
      <c r="AX72" s="60" t="str">
        <f t="shared" si="38"/>
        <v>Sun</v>
      </c>
      <c r="AY72" s="60" t="str">
        <f t="shared" si="38"/>
        <v>Mon</v>
      </c>
      <c r="AZ72" s="60" t="str">
        <f t="shared" si="38"/>
        <v>Tues</v>
      </c>
      <c r="BA72" s="60" t="str">
        <f t="shared" si="38"/>
        <v>Wed</v>
      </c>
      <c r="BB72" s="60" t="str">
        <f t="shared" si="38"/>
        <v>Thur</v>
      </c>
      <c r="BC72" s="60" t="str">
        <f t="shared" si="38"/>
        <v>Fri</v>
      </c>
      <c r="BD72" s="60" t="str">
        <f t="shared" si="38"/>
        <v>Sat</v>
      </c>
      <c r="BE72" s="439" t="s">
        <v>105</v>
      </c>
      <c r="BF72" s="440"/>
      <c r="BG72" s="196" t="s">
        <v>54</v>
      </c>
      <c r="BH72" s="196" t="s">
        <v>54</v>
      </c>
      <c r="BI72" s="196" t="s">
        <v>54</v>
      </c>
      <c r="BJ72" s="197" t="s">
        <v>54</v>
      </c>
    </row>
    <row r="73" spans="2:65" ht="15.5" x14ac:dyDescent="0.35">
      <c r="B73" s="177"/>
      <c r="C73" s="233">
        <f t="shared" si="37"/>
        <v>6</v>
      </c>
      <c r="D73" s="234"/>
      <c r="E73" s="234"/>
      <c r="F73" s="234"/>
      <c r="G73" s="234"/>
      <c r="H73" s="234"/>
      <c r="I73" s="234"/>
      <c r="J73" s="234"/>
      <c r="K73" s="234"/>
      <c r="L73" s="234"/>
      <c r="M73" s="234"/>
      <c r="N73" s="234"/>
      <c r="O73" s="234"/>
      <c r="P73" s="38"/>
      <c r="Q73" s="178"/>
      <c r="X73" s="177"/>
      <c r="Y73" s="198">
        <v>1</v>
      </c>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c r="BA73" s="199"/>
      <c r="BB73" s="199"/>
      <c r="BC73" s="199"/>
      <c r="BD73" s="199"/>
      <c r="BE73" s="437">
        <f>SUM(Z73:BD73)/COUNT(Z$71:BD$71)</f>
        <v>0</v>
      </c>
      <c r="BF73" s="438">
        <f t="shared" ref="BF73" si="39">SUM(AA73:BC73)/COUNT(AA$40:BC$40)</f>
        <v>0</v>
      </c>
      <c r="BG73" s="200">
        <f t="shared" ref="BG73:BG79" si="40">SUM($Z73:$BD73)</f>
        <v>0</v>
      </c>
      <c r="BH73" s="200">
        <v>0</v>
      </c>
      <c r="BI73" s="201">
        <f>SUMIF(Z73:BD73,"&lt;0",Z73:BD73)</f>
        <v>0</v>
      </c>
      <c r="BJ73" s="202">
        <f>SUMIF(Z73:BD73,"&gt;0",Z73:BD73)</f>
        <v>0</v>
      </c>
    </row>
    <row r="74" spans="2:65" ht="15.5" x14ac:dyDescent="0.35">
      <c r="B74" s="177"/>
      <c r="C74" s="233">
        <f t="shared" si="37"/>
        <v>7</v>
      </c>
      <c r="D74" s="234"/>
      <c r="E74" s="234"/>
      <c r="F74" s="234"/>
      <c r="G74" s="234"/>
      <c r="H74" s="234"/>
      <c r="I74" s="234"/>
      <c r="J74" s="234"/>
      <c r="K74" s="234"/>
      <c r="L74" s="234"/>
      <c r="M74" s="234"/>
      <c r="N74" s="234"/>
      <c r="O74" s="234"/>
      <c r="P74" s="38"/>
      <c r="Q74" s="178"/>
      <c r="X74" s="177"/>
      <c r="Y74" s="198">
        <v>2</v>
      </c>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c r="BA74" s="199"/>
      <c r="BB74" s="199"/>
      <c r="BC74" s="199"/>
      <c r="BD74" s="199"/>
      <c r="BE74" s="437">
        <f t="shared" ref="BE74:BE96" si="41">SUM(Z74:BD74)/COUNT(Z$71:BD$71)</f>
        <v>0</v>
      </c>
      <c r="BF74" s="438">
        <f t="shared" ref="BF74:BF96" si="42">SUM(AA74:BC74)/COUNT(AA$40:BC$40)</f>
        <v>0</v>
      </c>
      <c r="BG74" s="203">
        <f t="shared" si="40"/>
        <v>0</v>
      </c>
      <c r="BH74" s="203">
        <v>0</v>
      </c>
      <c r="BI74" s="204">
        <f t="shared" ref="BI74:BI96" si="43">SUMIF(Z74:BD74,"&lt;0",Z74:BD74)</f>
        <v>0</v>
      </c>
      <c r="BJ74" s="205">
        <f t="shared" ref="BJ74:BJ96" si="44">SUMIF(Z74:BD74,"&gt;0",Z74:BD74)</f>
        <v>0</v>
      </c>
    </row>
    <row r="75" spans="2:65" ht="15.5" x14ac:dyDescent="0.35">
      <c r="B75" s="177"/>
      <c r="C75" s="233">
        <f t="shared" si="37"/>
        <v>8</v>
      </c>
      <c r="D75" s="234"/>
      <c r="E75" s="234"/>
      <c r="F75" s="234"/>
      <c r="G75" s="234"/>
      <c r="H75" s="234"/>
      <c r="I75" s="234"/>
      <c r="J75" s="234"/>
      <c r="K75" s="234"/>
      <c r="L75" s="234"/>
      <c r="M75" s="234"/>
      <c r="N75" s="234"/>
      <c r="O75" s="234"/>
      <c r="P75" s="38"/>
      <c r="Q75" s="178"/>
      <c r="X75" s="177"/>
      <c r="Y75" s="198">
        <v>3</v>
      </c>
      <c r="Z75" s="199"/>
      <c r="AA75" s="199"/>
      <c r="AB75" s="199"/>
      <c r="AC75" s="199"/>
      <c r="AD75" s="199"/>
      <c r="AE75" s="199"/>
      <c r="AF75" s="199"/>
      <c r="AG75" s="199"/>
      <c r="AH75" s="199"/>
      <c r="AI75" s="199"/>
      <c r="AJ75" s="199"/>
      <c r="AK75" s="199"/>
      <c r="AL75" s="199"/>
      <c r="AM75" s="199"/>
      <c r="AN75" s="199"/>
      <c r="AO75" s="199"/>
      <c r="AP75" s="199"/>
      <c r="AQ75" s="199"/>
      <c r="AR75" s="199"/>
      <c r="AS75" s="199"/>
      <c r="AT75" s="199"/>
      <c r="AU75" s="199"/>
      <c r="AV75" s="199"/>
      <c r="AW75" s="199"/>
      <c r="AX75" s="199"/>
      <c r="AY75" s="199"/>
      <c r="AZ75" s="199"/>
      <c r="BA75" s="199"/>
      <c r="BB75" s="199"/>
      <c r="BC75" s="199"/>
      <c r="BD75" s="199"/>
      <c r="BE75" s="437">
        <f t="shared" si="41"/>
        <v>0</v>
      </c>
      <c r="BF75" s="438">
        <f t="shared" si="42"/>
        <v>0</v>
      </c>
      <c r="BG75" s="203">
        <f t="shared" si="40"/>
        <v>0</v>
      </c>
      <c r="BH75" s="203">
        <v>0</v>
      </c>
      <c r="BI75" s="204">
        <f t="shared" si="43"/>
        <v>0</v>
      </c>
      <c r="BJ75" s="205">
        <f t="shared" si="44"/>
        <v>0</v>
      </c>
    </row>
    <row r="76" spans="2:65" ht="15.5" x14ac:dyDescent="0.35">
      <c r="B76" s="177"/>
      <c r="C76" s="233">
        <f t="shared" si="37"/>
        <v>9</v>
      </c>
      <c r="D76" s="234"/>
      <c r="E76" s="234"/>
      <c r="F76" s="234"/>
      <c r="G76" s="234"/>
      <c r="H76" s="234"/>
      <c r="I76" s="234"/>
      <c r="J76" s="234"/>
      <c r="K76" s="234"/>
      <c r="L76" s="234"/>
      <c r="M76" s="234"/>
      <c r="N76" s="234"/>
      <c r="O76" s="234"/>
      <c r="P76" s="38"/>
      <c r="Q76" s="178"/>
      <c r="X76" s="177"/>
      <c r="Y76" s="198">
        <v>4</v>
      </c>
      <c r="Z76" s="199"/>
      <c r="AA76" s="199"/>
      <c r="AB76" s="199"/>
      <c r="AC76" s="199"/>
      <c r="AD76" s="199"/>
      <c r="AE76" s="199"/>
      <c r="AF76" s="199"/>
      <c r="AG76" s="199"/>
      <c r="AH76" s="199"/>
      <c r="AI76" s="199"/>
      <c r="AJ76" s="199"/>
      <c r="AK76" s="199"/>
      <c r="AL76" s="199"/>
      <c r="AM76" s="199"/>
      <c r="AN76" s="199"/>
      <c r="AO76" s="199"/>
      <c r="AP76" s="199"/>
      <c r="AQ76" s="199"/>
      <c r="AR76" s="199"/>
      <c r="AS76" s="199"/>
      <c r="AT76" s="199"/>
      <c r="AU76" s="199"/>
      <c r="AV76" s="199"/>
      <c r="AW76" s="199"/>
      <c r="AX76" s="199"/>
      <c r="AY76" s="199"/>
      <c r="AZ76" s="199"/>
      <c r="BA76" s="199"/>
      <c r="BB76" s="199"/>
      <c r="BC76" s="199"/>
      <c r="BD76" s="199"/>
      <c r="BE76" s="437">
        <f t="shared" si="41"/>
        <v>0</v>
      </c>
      <c r="BF76" s="438">
        <f t="shared" si="42"/>
        <v>0</v>
      </c>
      <c r="BG76" s="203">
        <f t="shared" si="40"/>
        <v>0</v>
      </c>
      <c r="BH76" s="203">
        <v>0</v>
      </c>
      <c r="BI76" s="204">
        <f t="shared" si="43"/>
        <v>0</v>
      </c>
      <c r="BJ76" s="205">
        <f t="shared" si="44"/>
        <v>0</v>
      </c>
    </row>
    <row r="77" spans="2:65" ht="15.5" x14ac:dyDescent="0.35">
      <c r="B77" s="177"/>
      <c r="C77" s="233">
        <f t="shared" si="37"/>
        <v>10</v>
      </c>
      <c r="D77" s="234"/>
      <c r="E77" s="234"/>
      <c r="F77" s="234"/>
      <c r="G77" s="234"/>
      <c r="H77" s="234"/>
      <c r="I77" s="234"/>
      <c r="J77" s="234"/>
      <c r="K77" s="234"/>
      <c r="L77" s="234"/>
      <c r="M77" s="234"/>
      <c r="N77" s="234"/>
      <c r="O77" s="234"/>
      <c r="P77" s="38"/>
      <c r="Q77" s="178"/>
      <c r="X77" s="177"/>
      <c r="Y77" s="198">
        <v>5</v>
      </c>
      <c r="Z77" s="199"/>
      <c r="AA77" s="199"/>
      <c r="AB77" s="199"/>
      <c r="AC77" s="199"/>
      <c r="AD77" s="199"/>
      <c r="AE77" s="199"/>
      <c r="AF77" s="199"/>
      <c r="AG77" s="199"/>
      <c r="AH77" s="199"/>
      <c r="AI77" s="199"/>
      <c r="AJ77" s="199"/>
      <c r="AK77" s="199"/>
      <c r="AL77" s="199"/>
      <c r="AM77" s="199"/>
      <c r="AN77" s="199"/>
      <c r="AO77" s="199"/>
      <c r="AP77" s="199"/>
      <c r="AQ77" s="199"/>
      <c r="AR77" s="199"/>
      <c r="AS77" s="199"/>
      <c r="AT77" s="199"/>
      <c r="AU77" s="199"/>
      <c r="AV77" s="199"/>
      <c r="AW77" s="199"/>
      <c r="AX77" s="199"/>
      <c r="AY77" s="199"/>
      <c r="AZ77" s="199"/>
      <c r="BA77" s="199"/>
      <c r="BB77" s="199"/>
      <c r="BC77" s="199"/>
      <c r="BD77" s="199"/>
      <c r="BE77" s="437">
        <f t="shared" si="41"/>
        <v>0</v>
      </c>
      <c r="BF77" s="438">
        <f t="shared" si="42"/>
        <v>0</v>
      </c>
      <c r="BG77" s="203">
        <f t="shared" si="40"/>
        <v>0</v>
      </c>
      <c r="BH77" s="203">
        <v>0</v>
      </c>
      <c r="BI77" s="204">
        <f t="shared" si="43"/>
        <v>0</v>
      </c>
      <c r="BJ77" s="205">
        <f t="shared" si="44"/>
        <v>0</v>
      </c>
    </row>
    <row r="78" spans="2:65" ht="15.5" x14ac:dyDescent="0.35">
      <c r="B78" s="177"/>
      <c r="C78" s="233">
        <f t="shared" si="37"/>
        <v>11</v>
      </c>
      <c r="D78" s="234"/>
      <c r="E78" s="234"/>
      <c r="F78" s="234"/>
      <c r="G78" s="234"/>
      <c r="H78" s="234"/>
      <c r="I78" s="234"/>
      <c r="J78" s="234"/>
      <c r="K78" s="234"/>
      <c r="L78" s="234"/>
      <c r="M78" s="234"/>
      <c r="N78" s="234"/>
      <c r="O78" s="234"/>
      <c r="P78" s="38"/>
      <c r="Q78" s="178"/>
      <c r="X78" s="177"/>
      <c r="Y78" s="198">
        <v>6</v>
      </c>
      <c r="Z78" s="199"/>
      <c r="AA78" s="199"/>
      <c r="AB78" s="199"/>
      <c r="AC78" s="199"/>
      <c r="AD78" s="199"/>
      <c r="AE78" s="199"/>
      <c r="AF78" s="199"/>
      <c r="AG78" s="199"/>
      <c r="AH78" s="199"/>
      <c r="AI78" s="199"/>
      <c r="AJ78" s="199"/>
      <c r="AK78" s="199"/>
      <c r="AL78" s="199"/>
      <c r="AM78" s="199"/>
      <c r="AN78" s="199"/>
      <c r="AO78" s="199"/>
      <c r="AP78" s="199"/>
      <c r="AQ78" s="199"/>
      <c r="AR78" s="199"/>
      <c r="AS78" s="199"/>
      <c r="AT78" s="199"/>
      <c r="AU78" s="199"/>
      <c r="AV78" s="199"/>
      <c r="AW78" s="199"/>
      <c r="AX78" s="199"/>
      <c r="AY78" s="199"/>
      <c r="AZ78" s="199"/>
      <c r="BA78" s="199"/>
      <c r="BB78" s="199"/>
      <c r="BC78" s="199"/>
      <c r="BD78" s="199"/>
      <c r="BE78" s="437">
        <f t="shared" si="41"/>
        <v>0</v>
      </c>
      <c r="BF78" s="438">
        <f t="shared" si="42"/>
        <v>0</v>
      </c>
      <c r="BG78" s="203">
        <f t="shared" si="40"/>
        <v>0</v>
      </c>
      <c r="BH78" s="203">
        <v>0</v>
      </c>
      <c r="BI78" s="204">
        <f t="shared" si="43"/>
        <v>0</v>
      </c>
      <c r="BJ78" s="205">
        <f t="shared" si="44"/>
        <v>0</v>
      </c>
    </row>
    <row r="79" spans="2:65" ht="15.65" customHeight="1" x14ac:dyDescent="0.35">
      <c r="B79" s="177"/>
      <c r="C79" s="233">
        <f t="shared" si="37"/>
        <v>12</v>
      </c>
      <c r="D79" s="234"/>
      <c r="E79" s="234"/>
      <c r="F79" s="234"/>
      <c r="G79" s="234"/>
      <c r="H79" s="234"/>
      <c r="I79" s="234"/>
      <c r="J79" s="234"/>
      <c r="K79" s="234"/>
      <c r="L79" s="234"/>
      <c r="M79" s="234"/>
      <c r="N79" s="234"/>
      <c r="O79" s="234"/>
      <c r="P79" s="38"/>
      <c r="Q79" s="178"/>
      <c r="X79" s="177"/>
      <c r="Y79" s="198">
        <v>7</v>
      </c>
      <c r="Z79" s="199"/>
      <c r="AA79" s="199"/>
      <c r="AB79" s="199"/>
      <c r="AC79" s="199"/>
      <c r="AD79" s="199"/>
      <c r="AE79" s="199"/>
      <c r="AF79" s="199"/>
      <c r="AG79" s="199"/>
      <c r="AH79" s="199"/>
      <c r="AI79" s="199"/>
      <c r="AJ79" s="199"/>
      <c r="AK79" s="199"/>
      <c r="AL79" s="199"/>
      <c r="AM79" s="199"/>
      <c r="AN79" s="199"/>
      <c r="AO79" s="199"/>
      <c r="AP79" s="199"/>
      <c r="AQ79" s="199"/>
      <c r="AR79" s="199"/>
      <c r="AS79" s="199"/>
      <c r="AT79" s="199"/>
      <c r="AU79" s="199"/>
      <c r="AV79" s="199"/>
      <c r="AW79" s="199"/>
      <c r="AX79" s="199"/>
      <c r="AY79" s="199"/>
      <c r="AZ79" s="199"/>
      <c r="BA79" s="199"/>
      <c r="BB79" s="199"/>
      <c r="BC79" s="199"/>
      <c r="BD79" s="199"/>
      <c r="BE79" s="437">
        <f t="shared" si="41"/>
        <v>0</v>
      </c>
      <c r="BF79" s="438">
        <f t="shared" si="42"/>
        <v>0</v>
      </c>
      <c r="BG79" s="203">
        <f t="shared" si="40"/>
        <v>0</v>
      </c>
      <c r="BH79" s="203">
        <v>0</v>
      </c>
      <c r="BI79" s="204">
        <f t="shared" si="43"/>
        <v>0</v>
      </c>
      <c r="BJ79" s="205">
        <f t="shared" si="44"/>
        <v>0</v>
      </c>
    </row>
    <row r="80" spans="2:65" ht="15.65" customHeight="1" x14ac:dyDescent="0.35">
      <c r="B80" s="177"/>
      <c r="C80" s="233">
        <f t="shared" si="37"/>
        <v>13</v>
      </c>
      <c r="D80" s="234"/>
      <c r="E80" s="234"/>
      <c r="F80" s="234"/>
      <c r="G80" s="234"/>
      <c r="H80" s="234"/>
      <c r="I80" s="234"/>
      <c r="J80" s="234"/>
      <c r="K80" s="234"/>
      <c r="L80" s="234"/>
      <c r="M80" s="234"/>
      <c r="N80" s="234"/>
      <c r="O80" s="234"/>
      <c r="P80" s="38"/>
      <c r="Q80" s="178"/>
      <c r="X80" s="177"/>
      <c r="Y80" s="198">
        <v>8</v>
      </c>
      <c r="Z80" s="199"/>
      <c r="AA80" s="199"/>
      <c r="AB80" s="199"/>
      <c r="AC80" s="199"/>
      <c r="AD80" s="199"/>
      <c r="AE80" s="199"/>
      <c r="AF80" s="199"/>
      <c r="AG80" s="199"/>
      <c r="AH80" s="199"/>
      <c r="AI80" s="199"/>
      <c r="AJ80" s="199"/>
      <c r="AK80" s="199"/>
      <c r="AL80" s="199"/>
      <c r="AM80" s="199"/>
      <c r="AN80" s="199"/>
      <c r="AO80" s="199"/>
      <c r="AP80" s="199"/>
      <c r="AQ80" s="199"/>
      <c r="AR80" s="199"/>
      <c r="AS80" s="199"/>
      <c r="AT80" s="199"/>
      <c r="AU80" s="199"/>
      <c r="AV80" s="199"/>
      <c r="AW80" s="199"/>
      <c r="AX80" s="199"/>
      <c r="AY80" s="199"/>
      <c r="AZ80" s="199"/>
      <c r="BA80" s="199"/>
      <c r="BB80" s="199"/>
      <c r="BC80" s="199"/>
      <c r="BD80" s="199"/>
      <c r="BE80" s="437">
        <f t="shared" si="41"/>
        <v>0</v>
      </c>
      <c r="BF80" s="438">
        <f t="shared" si="42"/>
        <v>0</v>
      </c>
      <c r="BG80" s="203">
        <f t="shared" ref="BG80:BG95" si="45">(SUMIF($Z$72:$BD$72,"Sat",$Z80:$BD80)+SUMIF($Z$72:$BD$72,"Sun",$Z80:$BD80))</f>
        <v>0</v>
      </c>
      <c r="BH80" s="203">
        <f t="shared" ref="BH80:BH95" si="46">(SUM($Z80:$BD80)-(SUMIF($Z$72:$BD$72,"Sat",$Z80:$BD80)+SUMIF($Z$72:$BD$72,"Sun",$Z80:$BD80)))</f>
        <v>0</v>
      </c>
      <c r="BI80" s="204">
        <f t="shared" si="43"/>
        <v>0</v>
      </c>
      <c r="BJ80" s="205">
        <f t="shared" si="44"/>
        <v>0</v>
      </c>
    </row>
    <row r="81" spans="2:65" ht="15.65" customHeight="1" x14ac:dyDescent="0.35">
      <c r="B81" s="177"/>
      <c r="C81" s="233">
        <f t="shared" si="37"/>
        <v>14</v>
      </c>
      <c r="D81" s="234"/>
      <c r="E81" s="234"/>
      <c r="F81" s="234"/>
      <c r="G81" s="234"/>
      <c r="H81" s="234"/>
      <c r="I81" s="234"/>
      <c r="J81" s="234"/>
      <c r="K81" s="234"/>
      <c r="L81" s="234"/>
      <c r="M81" s="234"/>
      <c r="N81" s="234"/>
      <c r="O81" s="234"/>
      <c r="P81" s="38"/>
      <c r="Q81" s="178"/>
      <c r="X81" s="177"/>
      <c r="Y81" s="198">
        <v>9</v>
      </c>
      <c r="Z81" s="199"/>
      <c r="AA81" s="199"/>
      <c r="AB81" s="199"/>
      <c r="AC81" s="199"/>
      <c r="AD81" s="199"/>
      <c r="AE81" s="199"/>
      <c r="AF81" s="199"/>
      <c r="AG81" s="199"/>
      <c r="AH81" s="199"/>
      <c r="AI81" s="199"/>
      <c r="AJ81" s="199"/>
      <c r="AK81" s="199"/>
      <c r="AL81" s="199"/>
      <c r="AM81" s="199"/>
      <c r="AN81" s="199"/>
      <c r="AO81" s="199"/>
      <c r="AP81" s="199"/>
      <c r="AQ81" s="199"/>
      <c r="AR81" s="199"/>
      <c r="AS81" s="199"/>
      <c r="AT81" s="199"/>
      <c r="AU81" s="199"/>
      <c r="AV81" s="199"/>
      <c r="AW81" s="199"/>
      <c r="AX81" s="199"/>
      <c r="AY81" s="199"/>
      <c r="AZ81" s="199"/>
      <c r="BA81" s="199"/>
      <c r="BB81" s="199"/>
      <c r="BC81" s="199"/>
      <c r="BD81" s="199"/>
      <c r="BE81" s="437">
        <f t="shared" si="41"/>
        <v>0</v>
      </c>
      <c r="BF81" s="438">
        <f t="shared" si="42"/>
        <v>0</v>
      </c>
      <c r="BG81" s="203">
        <f t="shared" si="45"/>
        <v>0</v>
      </c>
      <c r="BH81" s="203">
        <f t="shared" si="46"/>
        <v>0</v>
      </c>
      <c r="BI81" s="204">
        <f t="shared" si="43"/>
        <v>0</v>
      </c>
      <c r="BJ81" s="205">
        <f t="shared" si="44"/>
        <v>0</v>
      </c>
    </row>
    <row r="82" spans="2:65" ht="15.65" customHeight="1" x14ac:dyDescent="0.35">
      <c r="B82" s="177"/>
      <c r="C82" s="233">
        <f t="shared" si="37"/>
        <v>15</v>
      </c>
      <c r="D82" s="234"/>
      <c r="E82" s="234"/>
      <c r="F82" s="234"/>
      <c r="G82" s="234"/>
      <c r="H82" s="234"/>
      <c r="I82" s="234"/>
      <c r="J82" s="234"/>
      <c r="K82" s="234"/>
      <c r="L82" s="234"/>
      <c r="M82" s="234"/>
      <c r="N82" s="234"/>
      <c r="O82" s="234"/>
      <c r="P82" s="38"/>
      <c r="Q82" s="178"/>
      <c r="X82" s="177"/>
      <c r="Y82" s="198">
        <v>10</v>
      </c>
      <c r="Z82" s="199"/>
      <c r="AA82" s="199"/>
      <c r="AB82" s="199"/>
      <c r="AC82" s="199"/>
      <c r="AD82" s="199"/>
      <c r="AE82" s="199"/>
      <c r="AF82" s="199"/>
      <c r="AG82" s="199"/>
      <c r="AH82" s="199"/>
      <c r="AI82" s="199"/>
      <c r="AJ82" s="199"/>
      <c r="AK82" s="199"/>
      <c r="AL82" s="199"/>
      <c r="AM82" s="199"/>
      <c r="AN82" s="199"/>
      <c r="AO82" s="199"/>
      <c r="AP82" s="199"/>
      <c r="AQ82" s="199"/>
      <c r="AR82" s="199"/>
      <c r="AS82" s="199"/>
      <c r="AT82" s="199"/>
      <c r="AU82" s="199"/>
      <c r="AV82" s="199"/>
      <c r="AW82" s="199"/>
      <c r="AX82" s="199"/>
      <c r="AY82" s="199"/>
      <c r="AZ82" s="199"/>
      <c r="BA82" s="199"/>
      <c r="BB82" s="199"/>
      <c r="BC82" s="199"/>
      <c r="BD82" s="199"/>
      <c r="BE82" s="437">
        <f t="shared" si="41"/>
        <v>0</v>
      </c>
      <c r="BF82" s="438">
        <f t="shared" si="42"/>
        <v>0</v>
      </c>
      <c r="BG82" s="203">
        <f t="shared" si="45"/>
        <v>0</v>
      </c>
      <c r="BH82" s="203">
        <f t="shared" si="46"/>
        <v>0</v>
      </c>
      <c r="BI82" s="204">
        <f t="shared" si="43"/>
        <v>0</v>
      </c>
      <c r="BJ82" s="205">
        <f t="shared" si="44"/>
        <v>0</v>
      </c>
    </row>
    <row r="83" spans="2:65" ht="15.5" x14ac:dyDescent="0.35">
      <c r="B83" s="177"/>
      <c r="C83" s="233">
        <f t="shared" si="37"/>
        <v>16</v>
      </c>
      <c r="D83" s="234"/>
      <c r="E83" s="234"/>
      <c r="F83" s="234"/>
      <c r="G83" s="234"/>
      <c r="H83" s="234"/>
      <c r="I83" s="234"/>
      <c r="J83" s="234"/>
      <c r="K83" s="234"/>
      <c r="L83" s="234"/>
      <c r="M83" s="234"/>
      <c r="N83" s="234"/>
      <c r="O83" s="234"/>
      <c r="P83" s="38"/>
      <c r="Q83" s="178"/>
      <c r="X83" s="177"/>
      <c r="Y83" s="198">
        <v>11</v>
      </c>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437">
        <f t="shared" si="41"/>
        <v>0</v>
      </c>
      <c r="BF83" s="438">
        <f t="shared" si="42"/>
        <v>0</v>
      </c>
      <c r="BG83" s="203">
        <f t="shared" si="45"/>
        <v>0</v>
      </c>
      <c r="BH83" s="203">
        <f t="shared" si="46"/>
        <v>0</v>
      </c>
      <c r="BI83" s="204">
        <f t="shared" si="43"/>
        <v>0</v>
      </c>
      <c r="BJ83" s="205">
        <f t="shared" si="44"/>
        <v>0</v>
      </c>
    </row>
    <row r="84" spans="2:65" ht="15.5" x14ac:dyDescent="0.35">
      <c r="B84" s="177"/>
      <c r="C84" s="233">
        <f t="shared" si="37"/>
        <v>17</v>
      </c>
      <c r="D84" s="234"/>
      <c r="E84" s="234"/>
      <c r="F84" s="234"/>
      <c r="G84" s="234"/>
      <c r="H84" s="234"/>
      <c r="I84" s="234"/>
      <c r="J84" s="234"/>
      <c r="K84" s="234"/>
      <c r="L84" s="234"/>
      <c r="M84" s="234"/>
      <c r="N84" s="234"/>
      <c r="O84" s="234"/>
      <c r="P84" s="38"/>
      <c r="Q84" s="178"/>
      <c r="X84" s="177"/>
      <c r="Y84" s="198">
        <v>12</v>
      </c>
      <c r="Z84" s="199"/>
      <c r="AA84" s="199"/>
      <c r="AB84" s="199"/>
      <c r="AC84" s="199"/>
      <c r="AD84" s="199"/>
      <c r="AE84" s="199"/>
      <c r="AF84" s="199"/>
      <c r="AG84" s="199"/>
      <c r="AH84" s="199"/>
      <c r="AI84" s="199"/>
      <c r="AJ84" s="199"/>
      <c r="AK84" s="199"/>
      <c r="AL84" s="199"/>
      <c r="AM84" s="199"/>
      <c r="AN84" s="199"/>
      <c r="AO84" s="199"/>
      <c r="AP84" s="199"/>
      <c r="AQ84" s="199"/>
      <c r="AR84" s="199"/>
      <c r="AS84" s="199"/>
      <c r="AT84" s="199"/>
      <c r="AU84" s="199"/>
      <c r="AV84" s="199"/>
      <c r="AW84" s="199"/>
      <c r="AX84" s="199"/>
      <c r="AY84" s="199"/>
      <c r="AZ84" s="199"/>
      <c r="BA84" s="199"/>
      <c r="BB84" s="199"/>
      <c r="BC84" s="199"/>
      <c r="BD84" s="199"/>
      <c r="BE84" s="437">
        <f t="shared" si="41"/>
        <v>0</v>
      </c>
      <c r="BF84" s="438">
        <f t="shared" si="42"/>
        <v>0</v>
      </c>
      <c r="BG84" s="203">
        <f t="shared" si="45"/>
        <v>0</v>
      </c>
      <c r="BH84" s="203">
        <f t="shared" si="46"/>
        <v>0</v>
      </c>
      <c r="BI84" s="204">
        <f t="shared" si="43"/>
        <v>0</v>
      </c>
      <c r="BJ84" s="205">
        <f t="shared" si="44"/>
        <v>0</v>
      </c>
    </row>
    <row r="85" spans="2:65" ht="15.5" x14ac:dyDescent="0.35">
      <c r="B85" s="177"/>
      <c r="C85" s="233">
        <f t="shared" si="37"/>
        <v>18</v>
      </c>
      <c r="D85" s="234"/>
      <c r="E85" s="234"/>
      <c r="F85" s="234"/>
      <c r="G85" s="234"/>
      <c r="H85" s="234"/>
      <c r="I85" s="234"/>
      <c r="J85" s="234"/>
      <c r="K85" s="234"/>
      <c r="L85" s="234"/>
      <c r="M85" s="234"/>
      <c r="N85" s="234"/>
      <c r="O85" s="234"/>
      <c r="P85" s="38"/>
      <c r="Q85" s="178"/>
      <c r="X85" s="177"/>
      <c r="Y85" s="198">
        <v>13</v>
      </c>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199"/>
      <c r="BD85" s="199"/>
      <c r="BE85" s="437">
        <f t="shared" si="41"/>
        <v>0</v>
      </c>
      <c r="BF85" s="438">
        <f t="shared" si="42"/>
        <v>0</v>
      </c>
      <c r="BG85" s="203">
        <f t="shared" si="45"/>
        <v>0</v>
      </c>
      <c r="BH85" s="203">
        <f t="shared" si="46"/>
        <v>0</v>
      </c>
      <c r="BI85" s="204">
        <f t="shared" si="43"/>
        <v>0</v>
      </c>
      <c r="BJ85" s="205">
        <f t="shared" si="44"/>
        <v>0</v>
      </c>
    </row>
    <row r="86" spans="2:65" ht="15.5" x14ac:dyDescent="0.35">
      <c r="B86" s="177"/>
      <c r="C86" s="233">
        <f t="shared" si="37"/>
        <v>19</v>
      </c>
      <c r="D86" s="234"/>
      <c r="E86" s="234"/>
      <c r="F86" s="234"/>
      <c r="G86" s="234"/>
      <c r="H86" s="234"/>
      <c r="I86" s="234"/>
      <c r="J86" s="234"/>
      <c r="K86" s="234"/>
      <c r="L86" s="234"/>
      <c r="M86" s="234"/>
      <c r="N86" s="234"/>
      <c r="O86" s="234"/>
      <c r="P86" s="38"/>
      <c r="Q86" s="178"/>
      <c r="X86" s="177"/>
      <c r="Y86" s="198">
        <v>14</v>
      </c>
      <c r="Z86" s="199"/>
      <c r="AA86" s="199"/>
      <c r="AB86" s="199"/>
      <c r="AC86" s="199"/>
      <c r="AD86" s="199"/>
      <c r="AE86" s="199"/>
      <c r="AF86" s="199"/>
      <c r="AG86" s="199"/>
      <c r="AH86" s="199"/>
      <c r="AI86" s="199"/>
      <c r="AJ86" s="199"/>
      <c r="AK86" s="199"/>
      <c r="AL86" s="199"/>
      <c r="AM86" s="199"/>
      <c r="AN86" s="199"/>
      <c r="AO86" s="199"/>
      <c r="AP86" s="199"/>
      <c r="AQ86" s="199"/>
      <c r="AR86" s="199"/>
      <c r="AS86" s="199"/>
      <c r="AT86" s="199"/>
      <c r="AU86" s="199"/>
      <c r="AV86" s="199"/>
      <c r="AW86" s="199"/>
      <c r="AX86" s="199"/>
      <c r="AY86" s="199"/>
      <c r="AZ86" s="199"/>
      <c r="BA86" s="199"/>
      <c r="BB86" s="199"/>
      <c r="BC86" s="199"/>
      <c r="BD86" s="199"/>
      <c r="BE86" s="437">
        <f t="shared" si="41"/>
        <v>0</v>
      </c>
      <c r="BF86" s="438">
        <f t="shared" si="42"/>
        <v>0</v>
      </c>
      <c r="BG86" s="203">
        <f t="shared" si="45"/>
        <v>0</v>
      </c>
      <c r="BH86" s="203">
        <f t="shared" si="46"/>
        <v>0</v>
      </c>
      <c r="BI86" s="204">
        <f t="shared" si="43"/>
        <v>0</v>
      </c>
      <c r="BJ86" s="205">
        <f t="shared" si="44"/>
        <v>0</v>
      </c>
    </row>
    <row r="87" spans="2:65" ht="15.75" customHeight="1" x14ac:dyDescent="0.35">
      <c r="B87" s="177"/>
      <c r="C87" s="233">
        <f t="shared" si="37"/>
        <v>20</v>
      </c>
      <c r="D87" s="234"/>
      <c r="E87" s="234"/>
      <c r="F87" s="234"/>
      <c r="G87" s="234"/>
      <c r="H87" s="234"/>
      <c r="I87" s="234"/>
      <c r="J87" s="234"/>
      <c r="K87" s="234"/>
      <c r="L87" s="234"/>
      <c r="M87" s="234"/>
      <c r="N87" s="234"/>
      <c r="O87" s="234"/>
      <c r="P87" s="38"/>
      <c r="Q87" s="178"/>
      <c r="X87" s="177"/>
      <c r="Y87" s="198">
        <v>15</v>
      </c>
      <c r="Z87" s="199"/>
      <c r="AA87" s="199"/>
      <c r="AB87" s="199"/>
      <c r="AC87" s="199"/>
      <c r="AD87" s="199"/>
      <c r="AE87" s="199"/>
      <c r="AF87" s="199"/>
      <c r="AG87" s="199"/>
      <c r="AH87" s="199"/>
      <c r="AI87" s="199"/>
      <c r="AJ87" s="199"/>
      <c r="AK87" s="199"/>
      <c r="AL87" s="199"/>
      <c r="AM87" s="199"/>
      <c r="AN87" s="199"/>
      <c r="AO87" s="199"/>
      <c r="AP87" s="199"/>
      <c r="AQ87" s="199"/>
      <c r="AR87" s="199"/>
      <c r="AS87" s="199"/>
      <c r="AT87" s="199"/>
      <c r="AU87" s="199"/>
      <c r="AV87" s="199"/>
      <c r="AW87" s="199"/>
      <c r="AX87" s="199"/>
      <c r="AY87" s="199"/>
      <c r="AZ87" s="199"/>
      <c r="BA87" s="199"/>
      <c r="BB87" s="199"/>
      <c r="BC87" s="199"/>
      <c r="BD87" s="199"/>
      <c r="BE87" s="437">
        <f t="shared" si="41"/>
        <v>0</v>
      </c>
      <c r="BF87" s="438">
        <f t="shared" si="42"/>
        <v>0</v>
      </c>
      <c r="BG87" s="203">
        <f t="shared" si="45"/>
        <v>0</v>
      </c>
      <c r="BH87" s="203">
        <f t="shared" si="46"/>
        <v>0</v>
      </c>
      <c r="BI87" s="204">
        <f t="shared" si="43"/>
        <v>0</v>
      </c>
      <c r="BJ87" s="205">
        <f t="shared" si="44"/>
        <v>0</v>
      </c>
    </row>
    <row r="88" spans="2:65" ht="15.5" x14ac:dyDescent="0.35">
      <c r="B88" s="177"/>
      <c r="C88" s="233">
        <f t="shared" si="37"/>
        <v>21</v>
      </c>
      <c r="D88" s="234"/>
      <c r="E88" s="234"/>
      <c r="F88" s="234"/>
      <c r="G88" s="234"/>
      <c r="H88" s="234"/>
      <c r="I88" s="234"/>
      <c r="J88" s="234"/>
      <c r="K88" s="234"/>
      <c r="L88" s="234"/>
      <c r="M88" s="234"/>
      <c r="N88" s="234"/>
      <c r="O88" s="234"/>
      <c r="P88" s="38"/>
      <c r="Q88" s="178"/>
      <c r="X88" s="177"/>
      <c r="Y88" s="198">
        <v>16</v>
      </c>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199"/>
      <c r="BD88" s="199"/>
      <c r="BE88" s="437">
        <f t="shared" si="41"/>
        <v>0</v>
      </c>
      <c r="BF88" s="438">
        <f t="shared" si="42"/>
        <v>0</v>
      </c>
      <c r="BG88" s="203">
        <f t="shared" si="45"/>
        <v>0</v>
      </c>
      <c r="BH88" s="203">
        <f t="shared" si="46"/>
        <v>0</v>
      </c>
      <c r="BI88" s="204">
        <f t="shared" si="43"/>
        <v>0</v>
      </c>
      <c r="BJ88" s="205">
        <f t="shared" si="44"/>
        <v>0</v>
      </c>
    </row>
    <row r="89" spans="2:65" ht="15.5" x14ac:dyDescent="0.35">
      <c r="B89" s="177"/>
      <c r="C89" s="233">
        <f t="shared" si="37"/>
        <v>22</v>
      </c>
      <c r="D89" s="234"/>
      <c r="E89" s="234"/>
      <c r="F89" s="234"/>
      <c r="G89" s="234"/>
      <c r="H89" s="234"/>
      <c r="I89" s="234"/>
      <c r="J89" s="234"/>
      <c r="K89" s="234"/>
      <c r="L89" s="234"/>
      <c r="M89" s="234"/>
      <c r="N89" s="234"/>
      <c r="O89" s="234"/>
      <c r="P89" s="38"/>
      <c r="Q89" s="178"/>
      <c r="X89" s="177"/>
      <c r="Y89" s="198">
        <v>17</v>
      </c>
      <c r="Z89" s="199"/>
      <c r="AA89" s="199"/>
      <c r="AB89" s="199"/>
      <c r="AC89" s="199"/>
      <c r="AD89" s="199"/>
      <c r="AE89" s="199"/>
      <c r="AF89" s="199"/>
      <c r="AG89" s="199"/>
      <c r="AH89" s="199"/>
      <c r="AI89" s="199"/>
      <c r="AJ89" s="199"/>
      <c r="AK89" s="199"/>
      <c r="AL89" s="199"/>
      <c r="AM89" s="199"/>
      <c r="AN89" s="199"/>
      <c r="AO89" s="199"/>
      <c r="AP89" s="199"/>
      <c r="AQ89" s="199"/>
      <c r="AR89" s="199"/>
      <c r="AS89" s="199"/>
      <c r="AT89" s="199"/>
      <c r="AU89" s="199"/>
      <c r="AV89" s="199"/>
      <c r="AW89" s="199"/>
      <c r="AX89" s="199"/>
      <c r="AY89" s="199"/>
      <c r="AZ89" s="199"/>
      <c r="BA89" s="199"/>
      <c r="BB89" s="199"/>
      <c r="BC89" s="199"/>
      <c r="BD89" s="199"/>
      <c r="BE89" s="437">
        <f t="shared" si="41"/>
        <v>0</v>
      </c>
      <c r="BF89" s="438">
        <f t="shared" si="42"/>
        <v>0</v>
      </c>
      <c r="BG89" s="203">
        <f t="shared" si="45"/>
        <v>0</v>
      </c>
      <c r="BH89" s="203">
        <f t="shared" si="46"/>
        <v>0</v>
      </c>
      <c r="BI89" s="204">
        <f t="shared" si="43"/>
        <v>0</v>
      </c>
      <c r="BJ89" s="205">
        <f t="shared" si="44"/>
        <v>0</v>
      </c>
    </row>
    <row r="90" spans="2:65" ht="15.5" x14ac:dyDescent="0.35">
      <c r="B90" s="177"/>
      <c r="C90" s="233">
        <f t="shared" si="37"/>
        <v>23</v>
      </c>
      <c r="D90" s="234"/>
      <c r="E90" s="234"/>
      <c r="F90" s="234"/>
      <c r="G90" s="234"/>
      <c r="H90" s="234"/>
      <c r="I90" s="234"/>
      <c r="J90" s="234"/>
      <c r="K90" s="234"/>
      <c r="L90" s="234"/>
      <c r="M90" s="234"/>
      <c r="N90" s="234"/>
      <c r="O90" s="234"/>
      <c r="P90" s="38"/>
      <c r="Q90" s="178"/>
      <c r="X90" s="177"/>
      <c r="Y90" s="198">
        <v>18</v>
      </c>
      <c r="Z90" s="199"/>
      <c r="AA90" s="199"/>
      <c r="AB90" s="199"/>
      <c r="AC90" s="199"/>
      <c r="AD90" s="199"/>
      <c r="AE90" s="199"/>
      <c r="AF90" s="199"/>
      <c r="AG90" s="199"/>
      <c r="AH90" s="199"/>
      <c r="AI90" s="199"/>
      <c r="AJ90" s="199"/>
      <c r="AK90" s="199"/>
      <c r="AL90" s="199"/>
      <c r="AM90" s="199"/>
      <c r="AN90" s="199"/>
      <c r="AO90" s="199"/>
      <c r="AP90" s="199"/>
      <c r="AQ90" s="199"/>
      <c r="AR90" s="199"/>
      <c r="AS90" s="199"/>
      <c r="AT90" s="199"/>
      <c r="AU90" s="199"/>
      <c r="AV90" s="199"/>
      <c r="AW90" s="199"/>
      <c r="AX90" s="199"/>
      <c r="AY90" s="199"/>
      <c r="AZ90" s="199"/>
      <c r="BA90" s="199"/>
      <c r="BB90" s="199"/>
      <c r="BC90" s="199"/>
      <c r="BD90" s="199"/>
      <c r="BE90" s="437">
        <f t="shared" si="41"/>
        <v>0</v>
      </c>
      <c r="BF90" s="438">
        <f t="shared" si="42"/>
        <v>0</v>
      </c>
      <c r="BG90" s="203">
        <f t="shared" si="45"/>
        <v>0</v>
      </c>
      <c r="BH90" s="203">
        <f t="shared" si="46"/>
        <v>0</v>
      </c>
      <c r="BI90" s="204">
        <f t="shared" si="43"/>
        <v>0</v>
      </c>
      <c r="BJ90" s="205">
        <f t="shared" si="44"/>
        <v>0</v>
      </c>
    </row>
    <row r="91" spans="2:65" ht="15.5" x14ac:dyDescent="0.35">
      <c r="B91" s="177"/>
      <c r="C91" s="233">
        <f t="shared" si="37"/>
        <v>24</v>
      </c>
      <c r="D91" s="234"/>
      <c r="E91" s="234"/>
      <c r="F91" s="234"/>
      <c r="G91" s="234"/>
      <c r="H91" s="234"/>
      <c r="I91" s="234"/>
      <c r="J91" s="234"/>
      <c r="K91" s="234"/>
      <c r="L91" s="234"/>
      <c r="M91" s="234"/>
      <c r="N91" s="234"/>
      <c r="O91" s="234"/>
      <c r="P91" s="38"/>
      <c r="Q91" s="178"/>
      <c r="S91" s="166"/>
      <c r="X91" s="177"/>
      <c r="Y91" s="198">
        <v>19</v>
      </c>
      <c r="Z91" s="199"/>
      <c r="AA91" s="199"/>
      <c r="AB91" s="199"/>
      <c r="AC91" s="199"/>
      <c r="AD91" s="199"/>
      <c r="AE91" s="199"/>
      <c r="AF91" s="199"/>
      <c r="AG91" s="199"/>
      <c r="AH91" s="199"/>
      <c r="AI91" s="199"/>
      <c r="AJ91" s="199"/>
      <c r="AK91" s="199"/>
      <c r="AL91" s="199"/>
      <c r="AM91" s="199"/>
      <c r="AN91" s="199"/>
      <c r="AO91" s="199"/>
      <c r="AP91" s="199"/>
      <c r="AQ91" s="199"/>
      <c r="AR91" s="199"/>
      <c r="AS91" s="199"/>
      <c r="AT91" s="199"/>
      <c r="AU91" s="199"/>
      <c r="AV91" s="199"/>
      <c r="AW91" s="199"/>
      <c r="AX91" s="199"/>
      <c r="AY91" s="199"/>
      <c r="AZ91" s="199"/>
      <c r="BA91" s="199"/>
      <c r="BB91" s="199"/>
      <c r="BC91" s="199"/>
      <c r="BD91" s="199"/>
      <c r="BE91" s="437">
        <f t="shared" si="41"/>
        <v>0</v>
      </c>
      <c r="BF91" s="438">
        <f t="shared" si="42"/>
        <v>0</v>
      </c>
      <c r="BG91" s="203">
        <f t="shared" si="45"/>
        <v>0</v>
      </c>
      <c r="BH91" s="203">
        <f t="shared" si="46"/>
        <v>0</v>
      </c>
      <c r="BI91" s="204">
        <f t="shared" si="43"/>
        <v>0</v>
      </c>
      <c r="BJ91" s="205">
        <f t="shared" si="44"/>
        <v>0</v>
      </c>
    </row>
    <row r="92" spans="2:65" ht="15.65" customHeight="1" x14ac:dyDescent="0.35">
      <c r="B92" s="177"/>
      <c r="C92" s="233">
        <f t="shared" si="37"/>
        <v>25</v>
      </c>
      <c r="D92" s="234"/>
      <c r="E92" s="234"/>
      <c r="F92" s="234"/>
      <c r="G92" s="234"/>
      <c r="H92" s="234"/>
      <c r="I92" s="234"/>
      <c r="J92" s="234"/>
      <c r="K92" s="234"/>
      <c r="L92" s="234"/>
      <c r="M92" s="234"/>
      <c r="N92" s="234"/>
      <c r="O92" s="234"/>
      <c r="P92" s="38"/>
      <c r="Q92" s="178"/>
      <c r="S92" s="166"/>
      <c r="X92" s="177"/>
      <c r="Y92" s="198">
        <v>20</v>
      </c>
      <c r="Z92" s="199"/>
      <c r="AA92" s="199"/>
      <c r="AB92" s="199"/>
      <c r="AC92" s="199"/>
      <c r="AD92" s="199"/>
      <c r="AE92" s="199"/>
      <c r="AF92" s="199"/>
      <c r="AG92" s="199"/>
      <c r="AH92" s="199"/>
      <c r="AI92" s="199"/>
      <c r="AJ92" s="199"/>
      <c r="AK92" s="199"/>
      <c r="AL92" s="199"/>
      <c r="AM92" s="199"/>
      <c r="AN92" s="199"/>
      <c r="AO92" s="199"/>
      <c r="AP92" s="199"/>
      <c r="AQ92" s="199"/>
      <c r="AR92" s="199"/>
      <c r="AS92" s="199"/>
      <c r="AT92" s="199"/>
      <c r="AU92" s="199"/>
      <c r="AV92" s="199"/>
      <c r="AW92" s="199"/>
      <c r="AX92" s="199"/>
      <c r="AY92" s="199"/>
      <c r="AZ92" s="199"/>
      <c r="BA92" s="199"/>
      <c r="BB92" s="199"/>
      <c r="BC92" s="199"/>
      <c r="BD92" s="199"/>
      <c r="BE92" s="437">
        <f t="shared" si="41"/>
        <v>0</v>
      </c>
      <c r="BF92" s="438">
        <f t="shared" si="42"/>
        <v>0</v>
      </c>
      <c r="BG92" s="203">
        <f t="shared" si="45"/>
        <v>0</v>
      </c>
      <c r="BH92" s="203">
        <f t="shared" si="46"/>
        <v>0</v>
      </c>
      <c r="BI92" s="204">
        <f t="shared" si="43"/>
        <v>0</v>
      </c>
      <c r="BJ92" s="205">
        <f t="shared" si="44"/>
        <v>0</v>
      </c>
    </row>
    <row r="93" spans="2:65" ht="15.5" x14ac:dyDescent="0.35">
      <c r="B93" s="177"/>
      <c r="C93" s="233">
        <f t="shared" si="37"/>
        <v>26</v>
      </c>
      <c r="D93" s="234"/>
      <c r="E93" s="234"/>
      <c r="F93" s="234"/>
      <c r="G93" s="234"/>
      <c r="H93" s="234"/>
      <c r="I93" s="234"/>
      <c r="J93" s="234"/>
      <c r="K93" s="234"/>
      <c r="L93" s="234"/>
      <c r="M93" s="234"/>
      <c r="N93" s="234"/>
      <c r="O93" s="234"/>
      <c r="P93" s="38"/>
      <c r="Q93" s="178"/>
      <c r="X93" s="177"/>
      <c r="Y93" s="198">
        <v>21</v>
      </c>
      <c r="Z93" s="199"/>
      <c r="AA93" s="199"/>
      <c r="AB93" s="199"/>
      <c r="AC93" s="199"/>
      <c r="AD93" s="199"/>
      <c r="AE93" s="199"/>
      <c r="AF93" s="199"/>
      <c r="AG93" s="199"/>
      <c r="AH93" s="199"/>
      <c r="AI93" s="199"/>
      <c r="AJ93" s="199"/>
      <c r="AK93" s="199"/>
      <c r="AL93" s="199"/>
      <c r="AM93" s="199"/>
      <c r="AN93" s="199"/>
      <c r="AO93" s="199"/>
      <c r="AP93" s="199"/>
      <c r="AQ93" s="199"/>
      <c r="AR93" s="199"/>
      <c r="AS93" s="199"/>
      <c r="AT93" s="199"/>
      <c r="AU93" s="199"/>
      <c r="AV93" s="199"/>
      <c r="AW93" s="199"/>
      <c r="AX93" s="199"/>
      <c r="AY93" s="199"/>
      <c r="AZ93" s="199"/>
      <c r="BA93" s="199"/>
      <c r="BB93" s="199"/>
      <c r="BC93" s="199"/>
      <c r="BD93" s="199"/>
      <c r="BE93" s="437">
        <f t="shared" si="41"/>
        <v>0</v>
      </c>
      <c r="BF93" s="438">
        <f t="shared" si="42"/>
        <v>0</v>
      </c>
      <c r="BG93" s="203">
        <f t="shared" si="45"/>
        <v>0</v>
      </c>
      <c r="BH93" s="203">
        <f t="shared" si="46"/>
        <v>0</v>
      </c>
      <c r="BI93" s="204">
        <f t="shared" si="43"/>
        <v>0</v>
      </c>
      <c r="BJ93" s="205">
        <f t="shared" si="44"/>
        <v>0</v>
      </c>
    </row>
    <row r="94" spans="2:65" ht="15.5" x14ac:dyDescent="0.35">
      <c r="B94" s="177"/>
      <c r="C94" s="233">
        <f t="shared" si="37"/>
        <v>27</v>
      </c>
      <c r="D94" s="234"/>
      <c r="E94" s="234"/>
      <c r="F94" s="234"/>
      <c r="G94" s="234"/>
      <c r="H94" s="234"/>
      <c r="I94" s="234"/>
      <c r="J94" s="234"/>
      <c r="K94" s="234"/>
      <c r="L94" s="234"/>
      <c r="M94" s="234"/>
      <c r="N94" s="234"/>
      <c r="O94" s="234"/>
      <c r="P94" s="38"/>
      <c r="Q94" s="178"/>
      <c r="X94" s="177"/>
      <c r="Y94" s="198">
        <v>22</v>
      </c>
      <c r="Z94" s="199"/>
      <c r="AA94" s="199"/>
      <c r="AB94" s="199"/>
      <c r="AC94" s="199"/>
      <c r="AD94" s="199"/>
      <c r="AE94" s="199"/>
      <c r="AF94" s="199"/>
      <c r="AG94" s="199"/>
      <c r="AH94" s="199"/>
      <c r="AI94" s="199"/>
      <c r="AJ94" s="199"/>
      <c r="AK94" s="199"/>
      <c r="AL94" s="199"/>
      <c r="AM94" s="199"/>
      <c r="AN94" s="199"/>
      <c r="AO94" s="199"/>
      <c r="AP94" s="199"/>
      <c r="AQ94" s="199"/>
      <c r="AR94" s="199"/>
      <c r="AS94" s="199"/>
      <c r="AT94" s="199"/>
      <c r="AU94" s="199"/>
      <c r="AV94" s="199"/>
      <c r="AW94" s="199"/>
      <c r="AX94" s="199"/>
      <c r="AY94" s="199"/>
      <c r="AZ94" s="199"/>
      <c r="BA94" s="199"/>
      <c r="BB94" s="199"/>
      <c r="BC94" s="199"/>
      <c r="BD94" s="199"/>
      <c r="BE94" s="437">
        <f t="shared" si="41"/>
        <v>0</v>
      </c>
      <c r="BF94" s="438">
        <f t="shared" si="42"/>
        <v>0</v>
      </c>
      <c r="BG94" s="203">
        <f t="shared" si="45"/>
        <v>0</v>
      </c>
      <c r="BH94" s="203">
        <f t="shared" si="46"/>
        <v>0</v>
      </c>
      <c r="BI94" s="204">
        <f t="shared" si="43"/>
        <v>0</v>
      </c>
      <c r="BJ94" s="205">
        <f t="shared" si="44"/>
        <v>0</v>
      </c>
      <c r="BM94" s="13" t="s">
        <v>130</v>
      </c>
    </row>
    <row r="95" spans="2:65" ht="15.5" x14ac:dyDescent="0.35">
      <c r="B95" s="177"/>
      <c r="C95" s="233">
        <f t="shared" si="37"/>
        <v>28</v>
      </c>
      <c r="D95" s="234"/>
      <c r="E95" s="234"/>
      <c r="F95" s="234"/>
      <c r="G95" s="234"/>
      <c r="H95" s="234"/>
      <c r="I95" s="234"/>
      <c r="J95" s="234"/>
      <c r="K95" s="234"/>
      <c r="L95" s="234"/>
      <c r="M95" s="234"/>
      <c r="N95" s="234"/>
      <c r="O95" s="234"/>
      <c r="P95" s="38"/>
      <c r="Q95" s="178"/>
      <c r="X95" s="177"/>
      <c r="Y95" s="198">
        <v>23</v>
      </c>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c r="BB95" s="199"/>
      <c r="BC95" s="199"/>
      <c r="BD95" s="199"/>
      <c r="BE95" s="437">
        <f t="shared" si="41"/>
        <v>0</v>
      </c>
      <c r="BF95" s="438">
        <f t="shared" si="42"/>
        <v>0</v>
      </c>
      <c r="BG95" s="203">
        <f t="shared" si="45"/>
        <v>0</v>
      </c>
      <c r="BH95" s="203">
        <f t="shared" si="46"/>
        <v>0</v>
      </c>
      <c r="BI95" s="204">
        <f t="shared" si="43"/>
        <v>0</v>
      </c>
      <c r="BJ95" s="205">
        <f t="shared" si="44"/>
        <v>0</v>
      </c>
      <c r="BL95" s="13">
        <f>COUNTIF(Z73:BD96,"&gt;"&amp;MxDisch1)</f>
        <v>0</v>
      </c>
      <c r="BM95" s="13" t="s">
        <v>131</v>
      </c>
    </row>
    <row r="96" spans="2:65" ht="15.5" x14ac:dyDescent="0.35">
      <c r="B96" s="177"/>
      <c r="C96" s="233">
        <f t="shared" si="37"/>
        <v>29</v>
      </c>
      <c r="D96" s="234"/>
      <c r="E96" s="234"/>
      <c r="F96" s="234"/>
      <c r="G96" s="234"/>
      <c r="H96" s="234"/>
      <c r="I96" s="234"/>
      <c r="J96" s="234"/>
      <c r="K96" s="234"/>
      <c r="L96" s="234"/>
      <c r="M96" s="234"/>
      <c r="N96" s="234"/>
      <c r="O96" s="234"/>
      <c r="P96" s="38"/>
      <c r="Q96" s="178"/>
      <c r="X96" s="177"/>
      <c r="Y96" s="206">
        <v>24</v>
      </c>
      <c r="Z96" s="207"/>
      <c r="AA96" s="207"/>
      <c r="AB96" s="207"/>
      <c r="AC96" s="207"/>
      <c r="AD96" s="207"/>
      <c r="AE96" s="207"/>
      <c r="AF96" s="207"/>
      <c r="AG96" s="207"/>
      <c r="AH96" s="207"/>
      <c r="AI96" s="207"/>
      <c r="AJ96" s="207"/>
      <c r="AK96" s="207"/>
      <c r="AL96" s="207"/>
      <c r="AM96" s="207"/>
      <c r="AN96" s="207"/>
      <c r="AO96" s="207"/>
      <c r="AP96" s="207"/>
      <c r="AQ96" s="207"/>
      <c r="AR96" s="207"/>
      <c r="AS96" s="207"/>
      <c r="AT96" s="207"/>
      <c r="AU96" s="207"/>
      <c r="AV96" s="207"/>
      <c r="AW96" s="207"/>
      <c r="AX96" s="207"/>
      <c r="AY96" s="207"/>
      <c r="AZ96" s="207"/>
      <c r="BA96" s="207"/>
      <c r="BB96" s="207"/>
      <c r="BC96" s="207"/>
      <c r="BD96" s="207"/>
      <c r="BE96" s="442">
        <f t="shared" si="41"/>
        <v>0</v>
      </c>
      <c r="BF96" s="443">
        <f t="shared" si="42"/>
        <v>0</v>
      </c>
      <c r="BG96" s="208">
        <f>SUM($Z96:$BD96)</f>
        <v>0</v>
      </c>
      <c r="BH96" s="208">
        <v>0</v>
      </c>
      <c r="BI96" s="209">
        <f t="shared" si="43"/>
        <v>0</v>
      </c>
      <c r="BJ96" s="210">
        <f t="shared" si="44"/>
        <v>0</v>
      </c>
      <c r="BL96" s="13">
        <f>COUNTIF(Z73:BD96,"&lt;"&amp;-MxChgRate1)</f>
        <v>0</v>
      </c>
      <c r="BM96" s="13" t="s">
        <v>132</v>
      </c>
    </row>
    <row r="97" spans="2:62" ht="15.5" x14ac:dyDescent="0.35">
      <c r="B97" s="177"/>
      <c r="C97" s="233">
        <f t="shared" si="37"/>
        <v>30</v>
      </c>
      <c r="D97" s="234"/>
      <c r="E97" s="234"/>
      <c r="F97" s="234"/>
      <c r="G97" s="234"/>
      <c r="H97" s="234"/>
      <c r="I97" s="234"/>
      <c r="J97" s="234"/>
      <c r="K97" s="234"/>
      <c r="L97" s="234"/>
      <c r="M97" s="234"/>
      <c r="N97" s="234"/>
      <c r="O97" s="234"/>
      <c r="P97" s="38"/>
      <c r="Q97" s="178"/>
      <c r="X97" s="177"/>
      <c r="Y97" s="182"/>
      <c r="Z97" s="218" t="str">
        <f>IF(SUM(Z73:Z96)&gt;0,"Verify","")</f>
        <v/>
      </c>
      <c r="AA97" s="218" t="str">
        <f t="shared" ref="AA97:BD97" si="47">IF(SUM(AA73:AA96)&gt;0,"Verify","")</f>
        <v/>
      </c>
      <c r="AB97" s="218" t="str">
        <f t="shared" si="47"/>
        <v/>
      </c>
      <c r="AC97" s="218" t="str">
        <f t="shared" si="47"/>
        <v/>
      </c>
      <c r="AD97" s="218" t="str">
        <f t="shared" si="47"/>
        <v/>
      </c>
      <c r="AE97" s="218" t="str">
        <f t="shared" si="47"/>
        <v/>
      </c>
      <c r="AF97" s="218" t="str">
        <f t="shared" si="47"/>
        <v/>
      </c>
      <c r="AG97" s="218" t="str">
        <f t="shared" si="47"/>
        <v/>
      </c>
      <c r="AH97" s="218" t="str">
        <f t="shared" si="47"/>
        <v/>
      </c>
      <c r="AI97" s="218" t="str">
        <f t="shared" si="47"/>
        <v/>
      </c>
      <c r="AJ97" s="218" t="str">
        <f t="shared" si="47"/>
        <v/>
      </c>
      <c r="AK97" s="218" t="str">
        <f t="shared" si="47"/>
        <v/>
      </c>
      <c r="AL97" s="218" t="str">
        <f t="shared" si="47"/>
        <v/>
      </c>
      <c r="AM97" s="218" t="str">
        <f t="shared" si="47"/>
        <v/>
      </c>
      <c r="AN97" s="218" t="str">
        <f t="shared" si="47"/>
        <v/>
      </c>
      <c r="AO97" s="218" t="str">
        <f t="shared" si="47"/>
        <v/>
      </c>
      <c r="AP97" s="218" t="str">
        <f t="shared" si="47"/>
        <v/>
      </c>
      <c r="AQ97" s="218" t="str">
        <f t="shared" si="47"/>
        <v/>
      </c>
      <c r="AR97" s="218" t="str">
        <f t="shared" si="47"/>
        <v/>
      </c>
      <c r="AS97" s="218" t="str">
        <f t="shared" si="47"/>
        <v/>
      </c>
      <c r="AT97" s="218" t="str">
        <f t="shared" si="47"/>
        <v/>
      </c>
      <c r="AU97" s="218" t="str">
        <f t="shared" si="47"/>
        <v/>
      </c>
      <c r="AV97" s="218" t="str">
        <f t="shared" si="47"/>
        <v/>
      </c>
      <c r="AW97" s="218" t="str">
        <f t="shared" si="47"/>
        <v/>
      </c>
      <c r="AX97" s="218" t="str">
        <f t="shared" si="47"/>
        <v/>
      </c>
      <c r="AY97" s="218" t="str">
        <f t="shared" si="47"/>
        <v/>
      </c>
      <c r="AZ97" s="218" t="str">
        <f t="shared" si="47"/>
        <v/>
      </c>
      <c r="BA97" s="218" t="str">
        <f t="shared" si="47"/>
        <v/>
      </c>
      <c r="BB97" s="218" t="str">
        <f t="shared" si="47"/>
        <v/>
      </c>
      <c r="BC97" s="218" t="str">
        <f t="shared" si="47"/>
        <v/>
      </c>
      <c r="BD97" s="218" t="str">
        <f t="shared" si="47"/>
        <v/>
      </c>
      <c r="BE97" s="38"/>
      <c r="BF97" s="225"/>
      <c r="BG97" s="208">
        <f>SUM(BG73:BG96)</f>
        <v>0</v>
      </c>
      <c r="BH97" s="208">
        <f>SUM(BH80:BH95)</f>
        <v>0</v>
      </c>
      <c r="BI97" s="208">
        <f>SUM(BI73:BI96)</f>
        <v>0</v>
      </c>
      <c r="BJ97" s="221">
        <f>SUM(BJ73:BJ96)</f>
        <v>0</v>
      </c>
    </row>
    <row r="98" spans="2:62" ht="15.5" x14ac:dyDescent="0.35">
      <c r="B98" s="177"/>
      <c r="C98" s="235">
        <f t="shared" si="37"/>
        <v>31</v>
      </c>
      <c r="D98" s="236"/>
      <c r="E98" s="236"/>
      <c r="F98" s="236"/>
      <c r="G98" s="236"/>
      <c r="H98" s="236"/>
      <c r="I98" s="236"/>
      <c r="J98" s="236"/>
      <c r="K98" s="236"/>
      <c r="L98" s="236"/>
      <c r="M98" s="236"/>
      <c r="N98" s="236"/>
      <c r="O98" s="236"/>
      <c r="P98" s="38"/>
      <c r="Q98" s="178"/>
      <c r="X98" s="213"/>
      <c r="Y98" s="214"/>
      <c r="Z98" s="214"/>
      <c r="AA98" s="214"/>
      <c r="AB98" s="214"/>
      <c r="AC98" s="214"/>
      <c r="AD98" s="214"/>
      <c r="AE98" s="214"/>
      <c r="AF98" s="214"/>
      <c r="AG98" s="214"/>
      <c r="AH98" s="214"/>
      <c r="AI98" s="214"/>
      <c r="AJ98" s="214"/>
      <c r="AK98" s="214"/>
      <c r="AL98" s="214"/>
      <c r="AM98" s="214"/>
      <c r="AN98" s="214"/>
      <c r="AO98" s="214"/>
      <c r="AP98" s="214"/>
      <c r="AQ98" s="214"/>
      <c r="AR98" s="214"/>
      <c r="AS98" s="214"/>
      <c r="AT98" s="214"/>
      <c r="AU98" s="214"/>
      <c r="AV98" s="214"/>
      <c r="AW98" s="214"/>
      <c r="AX98" s="214"/>
      <c r="AY98" s="214"/>
      <c r="AZ98" s="214"/>
      <c r="BA98" s="214"/>
      <c r="BB98" s="214"/>
      <c r="BC98" s="214"/>
      <c r="BD98" s="214"/>
      <c r="BE98" s="216"/>
      <c r="BF98" s="216"/>
      <c r="BG98" s="222"/>
      <c r="BH98" s="223"/>
      <c r="BI98" s="223"/>
      <c r="BJ98" s="224"/>
    </row>
    <row r="99" spans="2:62" ht="15.5" x14ac:dyDescent="0.35">
      <c r="B99" s="177"/>
      <c r="C99" s="461" t="s">
        <v>140</v>
      </c>
      <c r="D99" s="461"/>
      <c r="E99" s="461"/>
      <c r="F99" s="461"/>
      <c r="G99" s="461"/>
      <c r="H99" s="461"/>
      <c r="I99" s="461"/>
      <c r="J99" s="461"/>
      <c r="K99" s="461"/>
      <c r="L99" s="461"/>
      <c r="M99" s="461"/>
      <c r="N99" s="461"/>
      <c r="O99" s="461"/>
      <c r="P99" s="38"/>
      <c r="Q99" s="178"/>
      <c r="X99" s="226"/>
      <c r="Y99" s="227"/>
      <c r="Z99" s="227"/>
      <c r="AA99" s="227"/>
      <c r="AB99" s="227"/>
      <c r="AC99" s="227"/>
      <c r="AD99" s="227"/>
      <c r="AE99" s="227"/>
      <c r="AF99" s="227"/>
      <c r="AG99" s="227"/>
      <c r="AH99" s="227"/>
      <c r="AI99" s="227"/>
      <c r="AJ99" s="227"/>
      <c r="AK99" s="227"/>
      <c r="AL99" s="227"/>
      <c r="AM99" s="227"/>
      <c r="AN99" s="228"/>
      <c r="AO99" s="229"/>
      <c r="AP99" s="229"/>
      <c r="AQ99" s="229"/>
      <c r="AR99" s="229"/>
      <c r="AS99" s="229"/>
      <c r="AT99" s="229"/>
      <c r="AU99" s="229"/>
      <c r="AV99" s="229"/>
      <c r="AW99" s="229"/>
      <c r="AX99" s="229"/>
      <c r="AY99" s="229"/>
      <c r="AZ99" s="229"/>
      <c r="BA99" s="229"/>
      <c r="BB99" s="229"/>
      <c r="BC99" s="229"/>
      <c r="BD99" s="229"/>
      <c r="BE99" s="229"/>
      <c r="BF99" s="38"/>
      <c r="BG99" s="38"/>
      <c r="BH99" s="38"/>
      <c r="BI99" s="38"/>
      <c r="BJ99" s="178"/>
    </row>
    <row r="100" spans="2:62" ht="15.65" customHeight="1" thickBot="1" x14ac:dyDescent="0.4">
      <c r="B100" s="183"/>
      <c r="C100" s="185"/>
      <c r="D100" s="185"/>
      <c r="E100" s="185"/>
      <c r="F100" s="185"/>
      <c r="G100" s="185"/>
      <c r="H100" s="185"/>
      <c r="I100" s="185"/>
      <c r="J100" s="237"/>
      <c r="K100" s="237"/>
      <c r="L100" s="237"/>
      <c r="M100" s="237"/>
      <c r="N100" s="237"/>
      <c r="O100" s="237"/>
      <c r="P100" s="237"/>
      <c r="Q100" s="186"/>
      <c r="X100" s="177" t="s">
        <v>141</v>
      </c>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178"/>
    </row>
    <row r="101" spans="2:62" ht="15.5" x14ac:dyDescent="0.35">
      <c r="B101" s="177"/>
      <c r="C101" s="38"/>
      <c r="D101" s="38"/>
      <c r="E101" s="38"/>
      <c r="F101" s="38"/>
      <c r="G101" s="38"/>
      <c r="H101" s="38"/>
      <c r="I101" s="38"/>
      <c r="J101" s="238"/>
      <c r="K101" s="239"/>
      <c r="L101" s="239"/>
      <c r="M101" s="239"/>
      <c r="N101" s="239"/>
      <c r="O101" s="239"/>
      <c r="P101" s="239"/>
      <c r="Q101" s="178"/>
      <c r="X101" s="177"/>
      <c r="Y101" s="38"/>
      <c r="Z101" s="194" t="str">
        <f t="shared" ref="Z101:BC101" si="48">IFERROR(SUMIF(Z104:Z127,"&gt;0",Z104:Z127)/-SUMIF(Z104:Z127,"&lt;0",Z104:Z127),"")</f>
        <v/>
      </c>
      <c r="AA101" s="194" t="str">
        <f t="shared" si="48"/>
        <v/>
      </c>
      <c r="AB101" s="194" t="str">
        <f t="shared" si="48"/>
        <v/>
      </c>
      <c r="AC101" s="194" t="str">
        <f t="shared" si="48"/>
        <v/>
      </c>
      <c r="AD101" s="194" t="str">
        <f t="shared" si="48"/>
        <v/>
      </c>
      <c r="AE101" s="194" t="str">
        <f t="shared" si="48"/>
        <v/>
      </c>
      <c r="AF101" s="194" t="str">
        <f t="shared" si="48"/>
        <v/>
      </c>
      <c r="AG101" s="194" t="str">
        <f t="shared" si="48"/>
        <v/>
      </c>
      <c r="AH101" s="194" t="str">
        <f t="shared" si="48"/>
        <v/>
      </c>
      <c r="AI101" s="194" t="str">
        <f t="shared" si="48"/>
        <v/>
      </c>
      <c r="AJ101" s="194" t="str">
        <f t="shared" si="48"/>
        <v/>
      </c>
      <c r="AK101" s="194" t="str">
        <f t="shared" si="48"/>
        <v/>
      </c>
      <c r="AL101" s="194" t="str">
        <f t="shared" si="48"/>
        <v/>
      </c>
      <c r="AM101" s="194" t="str">
        <f t="shared" si="48"/>
        <v/>
      </c>
      <c r="AN101" s="194" t="str">
        <f t="shared" si="48"/>
        <v/>
      </c>
      <c r="AO101" s="194" t="str">
        <f t="shared" si="48"/>
        <v/>
      </c>
      <c r="AP101" s="194" t="str">
        <f t="shared" si="48"/>
        <v/>
      </c>
      <c r="AQ101" s="194" t="str">
        <f t="shared" si="48"/>
        <v/>
      </c>
      <c r="AR101" s="194" t="str">
        <f t="shared" si="48"/>
        <v/>
      </c>
      <c r="AS101" s="194" t="str">
        <f t="shared" si="48"/>
        <v/>
      </c>
      <c r="AT101" s="194" t="str">
        <f t="shared" si="48"/>
        <v/>
      </c>
      <c r="AU101" s="194" t="str">
        <f t="shared" si="48"/>
        <v/>
      </c>
      <c r="AV101" s="194" t="str">
        <f t="shared" si="48"/>
        <v/>
      </c>
      <c r="AW101" s="194" t="str">
        <f t="shared" si="48"/>
        <v/>
      </c>
      <c r="AX101" s="194" t="str">
        <f t="shared" si="48"/>
        <v/>
      </c>
      <c r="AY101" s="194" t="str">
        <f t="shared" si="48"/>
        <v/>
      </c>
      <c r="AZ101" s="194" t="str">
        <f t="shared" si="48"/>
        <v/>
      </c>
      <c r="BA101" s="194" t="str">
        <f t="shared" si="48"/>
        <v/>
      </c>
      <c r="BB101" s="194" t="str">
        <f t="shared" si="48"/>
        <v/>
      </c>
      <c r="BC101" s="194" t="str">
        <f t="shared" si="48"/>
        <v/>
      </c>
      <c r="BD101" s="38"/>
      <c r="BE101" s="38"/>
      <c r="BF101" s="38"/>
      <c r="BG101" s="42"/>
      <c r="BH101" s="38"/>
      <c r="BI101" s="38"/>
      <c r="BJ101" s="178"/>
    </row>
    <row r="102" spans="2:62" ht="15.5" x14ac:dyDescent="0.35">
      <c r="B102" s="177"/>
      <c r="C102" s="38"/>
      <c r="D102" s="38"/>
      <c r="E102" s="38"/>
      <c r="F102" s="38"/>
      <c r="G102" s="38"/>
      <c r="H102" s="38"/>
      <c r="I102" s="38"/>
      <c r="J102" s="238"/>
      <c r="K102" s="239"/>
      <c r="L102" s="239"/>
      <c r="M102" s="239"/>
      <c r="N102" s="239"/>
      <c r="O102" s="239"/>
      <c r="P102" s="239"/>
      <c r="Q102" s="178"/>
      <c r="X102" s="177"/>
      <c r="Y102" s="179" t="s">
        <v>98</v>
      </c>
      <c r="Z102" s="60">
        <v>1</v>
      </c>
      <c r="AA102" s="60">
        <v>2</v>
      </c>
      <c r="AB102" s="60">
        <v>3</v>
      </c>
      <c r="AC102" s="60">
        <v>4</v>
      </c>
      <c r="AD102" s="60">
        <v>5</v>
      </c>
      <c r="AE102" s="60">
        <v>6</v>
      </c>
      <c r="AF102" s="60">
        <v>7</v>
      </c>
      <c r="AG102" s="60">
        <v>8</v>
      </c>
      <c r="AH102" s="60">
        <v>9</v>
      </c>
      <c r="AI102" s="60">
        <v>10</v>
      </c>
      <c r="AJ102" s="60">
        <v>11</v>
      </c>
      <c r="AK102" s="60">
        <v>12</v>
      </c>
      <c r="AL102" s="60">
        <v>13</v>
      </c>
      <c r="AM102" s="60">
        <v>14</v>
      </c>
      <c r="AN102" s="60">
        <v>15</v>
      </c>
      <c r="AO102" s="60">
        <v>16</v>
      </c>
      <c r="AP102" s="60">
        <v>17</v>
      </c>
      <c r="AQ102" s="60">
        <v>18</v>
      </c>
      <c r="AR102" s="60">
        <v>19</v>
      </c>
      <c r="AS102" s="60">
        <v>20</v>
      </c>
      <c r="AT102" s="60">
        <v>21</v>
      </c>
      <c r="AU102" s="60">
        <v>22</v>
      </c>
      <c r="AV102" s="60">
        <v>23</v>
      </c>
      <c r="AW102" s="60">
        <v>24</v>
      </c>
      <c r="AX102" s="60">
        <v>25</v>
      </c>
      <c r="AY102" s="60">
        <v>26</v>
      </c>
      <c r="AZ102" s="60">
        <v>27</v>
      </c>
      <c r="BA102" s="60">
        <v>28</v>
      </c>
      <c r="BB102" s="60">
        <v>29</v>
      </c>
      <c r="BC102" s="60">
        <v>30</v>
      </c>
      <c r="BD102" s="38"/>
      <c r="BE102" s="439" t="s">
        <v>99</v>
      </c>
      <c r="BF102" s="440"/>
      <c r="BG102" s="196" t="s">
        <v>100</v>
      </c>
      <c r="BH102" s="196" t="s">
        <v>101</v>
      </c>
      <c r="BI102" s="196" t="s">
        <v>102</v>
      </c>
      <c r="BJ102" s="197" t="s">
        <v>103</v>
      </c>
    </row>
    <row r="103" spans="2:62" ht="15.5" x14ac:dyDescent="0.35">
      <c r="B103" s="177"/>
      <c r="C103" s="38"/>
      <c r="D103" s="38"/>
      <c r="E103" s="38"/>
      <c r="F103" s="38"/>
      <c r="G103" s="38"/>
      <c r="H103" s="38"/>
      <c r="I103" s="38"/>
      <c r="J103" s="238"/>
      <c r="K103" s="239"/>
      <c r="L103" s="239"/>
      <c r="M103" s="239"/>
      <c r="N103" s="239"/>
      <c r="O103" s="239"/>
      <c r="P103" s="239"/>
      <c r="Q103" s="178"/>
      <c r="X103" s="177"/>
      <c r="Y103" s="179"/>
      <c r="Z103" s="60" t="str">
        <f>VLOOKUP(WEEKDAY(CONCATENATE("4","/",Z102,"/",$AJ$6)),$BY$11:$BZ$17,2,FALSE)</f>
        <v>Sun</v>
      </c>
      <c r="AA103" s="60" t="str">
        <f t="shared" ref="AA103:BC103" si="49">VLOOKUP(WEEKDAY(CONCATENATE("4","/",AA102,"/",$AJ$6)),$BY$11:$BZ$17,2,FALSE)</f>
        <v>Mon</v>
      </c>
      <c r="AB103" s="60" t="str">
        <f t="shared" si="49"/>
        <v>Tues</v>
      </c>
      <c r="AC103" s="60" t="str">
        <f t="shared" si="49"/>
        <v>Wed</v>
      </c>
      <c r="AD103" s="60" t="str">
        <f t="shared" si="49"/>
        <v>Thur</v>
      </c>
      <c r="AE103" s="60" t="str">
        <f t="shared" si="49"/>
        <v>Fri</v>
      </c>
      <c r="AF103" s="60" t="str">
        <f t="shared" si="49"/>
        <v>Sat</v>
      </c>
      <c r="AG103" s="60" t="str">
        <f t="shared" si="49"/>
        <v>Sun</v>
      </c>
      <c r="AH103" s="60" t="str">
        <f t="shared" si="49"/>
        <v>Mon</v>
      </c>
      <c r="AI103" s="60" t="str">
        <f t="shared" si="49"/>
        <v>Tues</v>
      </c>
      <c r="AJ103" s="60" t="str">
        <f t="shared" si="49"/>
        <v>Wed</v>
      </c>
      <c r="AK103" s="60" t="str">
        <f t="shared" si="49"/>
        <v>Thur</v>
      </c>
      <c r="AL103" s="60" t="str">
        <f t="shared" si="49"/>
        <v>Fri</v>
      </c>
      <c r="AM103" s="60" t="str">
        <f t="shared" si="49"/>
        <v>Sat</v>
      </c>
      <c r="AN103" s="60" t="str">
        <f t="shared" si="49"/>
        <v>Sun</v>
      </c>
      <c r="AO103" s="60" t="str">
        <f t="shared" si="49"/>
        <v>Mon</v>
      </c>
      <c r="AP103" s="60" t="str">
        <f t="shared" si="49"/>
        <v>Tues</v>
      </c>
      <c r="AQ103" s="60" t="str">
        <f t="shared" si="49"/>
        <v>Wed</v>
      </c>
      <c r="AR103" s="60" t="str">
        <f t="shared" si="49"/>
        <v>Thur</v>
      </c>
      <c r="AS103" s="60" t="str">
        <f t="shared" si="49"/>
        <v>Fri</v>
      </c>
      <c r="AT103" s="60" t="str">
        <f t="shared" si="49"/>
        <v>Sat</v>
      </c>
      <c r="AU103" s="60" t="str">
        <f t="shared" si="49"/>
        <v>Sun</v>
      </c>
      <c r="AV103" s="60" t="str">
        <f t="shared" si="49"/>
        <v>Mon</v>
      </c>
      <c r="AW103" s="60" t="str">
        <f t="shared" si="49"/>
        <v>Tues</v>
      </c>
      <c r="AX103" s="60" t="str">
        <f t="shared" si="49"/>
        <v>Wed</v>
      </c>
      <c r="AY103" s="60" t="str">
        <f t="shared" si="49"/>
        <v>Thur</v>
      </c>
      <c r="AZ103" s="60" t="str">
        <f t="shared" si="49"/>
        <v>Fri</v>
      </c>
      <c r="BA103" s="60" t="str">
        <f t="shared" si="49"/>
        <v>Sat</v>
      </c>
      <c r="BB103" s="60" t="str">
        <f t="shared" si="49"/>
        <v>Sun</v>
      </c>
      <c r="BC103" s="60" t="str">
        <f t="shared" si="49"/>
        <v>Mon</v>
      </c>
      <c r="BD103" s="38"/>
      <c r="BE103" s="439" t="s">
        <v>105</v>
      </c>
      <c r="BF103" s="440"/>
      <c r="BG103" s="196" t="s">
        <v>54</v>
      </c>
      <c r="BH103" s="196" t="s">
        <v>54</v>
      </c>
      <c r="BI103" s="196" t="s">
        <v>54</v>
      </c>
      <c r="BJ103" s="197" t="s">
        <v>54</v>
      </c>
    </row>
    <row r="104" spans="2:62" ht="15.5" x14ac:dyDescent="0.35">
      <c r="B104" s="177"/>
      <c r="C104" s="38"/>
      <c r="D104" s="38"/>
      <c r="E104" s="38"/>
      <c r="F104" s="38"/>
      <c r="G104" s="38"/>
      <c r="H104" s="38"/>
      <c r="I104" s="38"/>
      <c r="J104" s="238"/>
      <c r="K104" s="239"/>
      <c r="L104" s="239"/>
      <c r="M104" s="239"/>
      <c r="N104" s="239"/>
      <c r="O104" s="239"/>
      <c r="P104" s="239"/>
      <c r="Q104" s="178"/>
      <c r="X104" s="177"/>
      <c r="Y104" s="198">
        <v>1</v>
      </c>
      <c r="Z104" s="199"/>
      <c r="AA104" s="199"/>
      <c r="AB104" s="199"/>
      <c r="AC104" s="199"/>
      <c r="AD104" s="199"/>
      <c r="AE104" s="199"/>
      <c r="AF104" s="199"/>
      <c r="AG104" s="199"/>
      <c r="AH104" s="199"/>
      <c r="AI104" s="199"/>
      <c r="AJ104" s="199"/>
      <c r="AK104" s="199"/>
      <c r="AL104" s="199"/>
      <c r="AM104" s="199"/>
      <c r="AN104" s="199"/>
      <c r="AO104" s="199"/>
      <c r="AP104" s="199"/>
      <c r="AQ104" s="199"/>
      <c r="AR104" s="199"/>
      <c r="AS104" s="199"/>
      <c r="AT104" s="199"/>
      <c r="AU104" s="199"/>
      <c r="AV104" s="199"/>
      <c r="AW104" s="199"/>
      <c r="AX104" s="199"/>
      <c r="AY104" s="199"/>
      <c r="AZ104" s="199"/>
      <c r="BA104" s="199"/>
      <c r="BB104" s="199"/>
      <c r="BC104" s="199"/>
      <c r="BD104" s="38"/>
      <c r="BE104" s="437">
        <f>SUM(Z104:BC104)/COUNT(Z$102:BC$102)</f>
        <v>0</v>
      </c>
      <c r="BF104" s="438">
        <f t="shared" ref="BF104" si="50">SUM(AA104:BC104)/COUNT(AA$40:BC$40)</f>
        <v>0</v>
      </c>
      <c r="BG104" s="200">
        <f t="shared" ref="BG104:BG110" si="51">SUM($Z104:$BD104)</f>
        <v>0</v>
      </c>
      <c r="BH104" s="200">
        <v>0</v>
      </c>
      <c r="BI104" s="201">
        <f>SUMIF(Z104:BD104,"&lt;0",Z104:BD104)</f>
        <v>0</v>
      </c>
      <c r="BJ104" s="202">
        <f>SUMIF(Z104:BD104,"&gt;0",Z104:BD104)</f>
        <v>0</v>
      </c>
    </row>
    <row r="105" spans="2:62" ht="15.5" x14ac:dyDescent="0.35">
      <c r="B105" s="177"/>
      <c r="C105" s="38"/>
      <c r="D105" s="38"/>
      <c r="E105" s="38"/>
      <c r="F105" s="38"/>
      <c r="G105" s="38"/>
      <c r="H105" s="38"/>
      <c r="I105" s="38"/>
      <c r="J105" s="238"/>
      <c r="K105" s="239"/>
      <c r="L105" s="239"/>
      <c r="M105" s="239"/>
      <c r="N105" s="239"/>
      <c r="O105" s="239"/>
      <c r="P105" s="239"/>
      <c r="Q105" s="178"/>
      <c r="U105" s="319"/>
      <c r="X105" s="177"/>
      <c r="Y105" s="198">
        <v>2</v>
      </c>
      <c r="Z105" s="199"/>
      <c r="AA105" s="199"/>
      <c r="AB105" s="199"/>
      <c r="AC105" s="199"/>
      <c r="AD105" s="199"/>
      <c r="AE105" s="199"/>
      <c r="AF105" s="199"/>
      <c r="AG105" s="199"/>
      <c r="AH105" s="199"/>
      <c r="AI105" s="199"/>
      <c r="AJ105" s="199"/>
      <c r="AK105" s="199"/>
      <c r="AL105" s="199"/>
      <c r="AM105" s="199"/>
      <c r="AN105" s="199"/>
      <c r="AO105" s="199"/>
      <c r="AP105" s="199"/>
      <c r="AQ105" s="199"/>
      <c r="AR105" s="199"/>
      <c r="AS105" s="199"/>
      <c r="AT105" s="199"/>
      <c r="AU105" s="199"/>
      <c r="AV105" s="199"/>
      <c r="AW105" s="199"/>
      <c r="AX105" s="199"/>
      <c r="AY105" s="199"/>
      <c r="AZ105" s="199"/>
      <c r="BA105" s="199"/>
      <c r="BB105" s="199"/>
      <c r="BC105" s="199"/>
      <c r="BD105" s="38"/>
      <c r="BE105" s="437">
        <f t="shared" ref="BE105:BE127" si="52">SUM(Z105:BC105)/COUNT(Z$102:BC$102)</f>
        <v>0</v>
      </c>
      <c r="BF105" s="438">
        <f t="shared" ref="BF105:BF127" si="53">SUM(AA105:BC105)/COUNT(AA$40:BC$40)</f>
        <v>0</v>
      </c>
      <c r="BG105" s="203">
        <f t="shared" si="51"/>
        <v>0</v>
      </c>
      <c r="BH105" s="203">
        <v>0</v>
      </c>
      <c r="BI105" s="204">
        <f t="shared" ref="BI105:BI127" si="54">SUMIF(Z105:BD105,"&lt;0",Z105:BD105)</f>
        <v>0</v>
      </c>
      <c r="BJ105" s="205">
        <f t="shared" ref="BJ105:BJ127" si="55">SUMIF(Z105:BD105,"&gt;0",Z105:BD105)</f>
        <v>0</v>
      </c>
    </row>
    <row r="106" spans="2:62" ht="15.5" x14ac:dyDescent="0.35">
      <c r="B106" s="177"/>
      <c r="C106" s="38"/>
      <c r="D106" s="38"/>
      <c r="E106" s="38"/>
      <c r="F106" s="38"/>
      <c r="G106" s="38"/>
      <c r="H106" s="38"/>
      <c r="I106" s="38"/>
      <c r="J106" s="238"/>
      <c r="K106" s="239"/>
      <c r="L106" s="239"/>
      <c r="M106" s="239"/>
      <c r="N106" s="239"/>
      <c r="O106" s="239"/>
      <c r="P106" s="239"/>
      <c r="Q106" s="178"/>
      <c r="U106" s="319"/>
      <c r="X106" s="177"/>
      <c r="Y106" s="198">
        <v>3</v>
      </c>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38"/>
      <c r="BE106" s="437">
        <f t="shared" si="52"/>
        <v>0</v>
      </c>
      <c r="BF106" s="438">
        <f t="shared" si="53"/>
        <v>0</v>
      </c>
      <c r="BG106" s="203">
        <f t="shared" si="51"/>
        <v>0</v>
      </c>
      <c r="BH106" s="203">
        <v>0</v>
      </c>
      <c r="BI106" s="204">
        <f t="shared" si="54"/>
        <v>0</v>
      </c>
      <c r="BJ106" s="205">
        <f t="shared" si="55"/>
        <v>0</v>
      </c>
    </row>
    <row r="107" spans="2:62" ht="15.5" x14ac:dyDescent="0.35">
      <c r="B107" s="177"/>
      <c r="C107" s="38"/>
      <c r="D107" s="38"/>
      <c r="E107" s="38"/>
      <c r="F107" s="38"/>
      <c r="G107" s="38"/>
      <c r="H107" s="38"/>
      <c r="I107" s="38"/>
      <c r="J107" s="238"/>
      <c r="K107" s="239"/>
      <c r="L107" s="239"/>
      <c r="M107" s="239"/>
      <c r="N107" s="239"/>
      <c r="O107" s="239"/>
      <c r="P107" s="239"/>
      <c r="Q107" s="178"/>
      <c r="U107" s="319"/>
      <c r="X107" s="177"/>
      <c r="Y107" s="198">
        <v>4</v>
      </c>
      <c r="Z107" s="199"/>
      <c r="AA107" s="199"/>
      <c r="AB107" s="199"/>
      <c r="AC107" s="199"/>
      <c r="AD107" s="199"/>
      <c r="AE107" s="199"/>
      <c r="AF107" s="199"/>
      <c r="AG107" s="199"/>
      <c r="AH107" s="199"/>
      <c r="AI107" s="199"/>
      <c r="AJ107" s="199"/>
      <c r="AK107" s="199"/>
      <c r="AL107" s="199"/>
      <c r="AM107" s="199"/>
      <c r="AN107" s="199"/>
      <c r="AO107" s="199"/>
      <c r="AP107" s="199"/>
      <c r="AQ107" s="199"/>
      <c r="AR107" s="199"/>
      <c r="AS107" s="199"/>
      <c r="AT107" s="199"/>
      <c r="AU107" s="199"/>
      <c r="AV107" s="199"/>
      <c r="AW107" s="199"/>
      <c r="AX107" s="199"/>
      <c r="AY107" s="199"/>
      <c r="AZ107" s="199"/>
      <c r="BA107" s="199"/>
      <c r="BB107" s="199"/>
      <c r="BC107" s="199"/>
      <c r="BD107" s="38"/>
      <c r="BE107" s="437">
        <f t="shared" si="52"/>
        <v>0</v>
      </c>
      <c r="BF107" s="438">
        <f t="shared" si="53"/>
        <v>0</v>
      </c>
      <c r="BG107" s="203">
        <f t="shared" si="51"/>
        <v>0</v>
      </c>
      <c r="BH107" s="203">
        <v>0</v>
      </c>
      <c r="BI107" s="204">
        <f t="shared" si="54"/>
        <v>0</v>
      </c>
      <c r="BJ107" s="205">
        <f t="shared" si="55"/>
        <v>0</v>
      </c>
    </row>
    <row r="108" spans="2:62" ht="16" thickBot="1" x14ac:dyDescent="0.4">
      <c r="B108" s="183"/>
      <c r="C108" s="185"/>
      <c r="D108" s="185"/>
      <c r="E108" s="185"/>
      <c r="F108" s="185"/>
      <c r="G108" s="185"/>
      <c r="H108" s="185"/>
      <c r="I108" s="185"/>
      <c r="J108" s="237"/>
      <c r="K108" s="240"/>
      <c r="L108" s="240"/>
      <c r="M108" s="240"/>
      <c r="N108" s="240"/>
      <c r="O108" s="240"/>
      <c r="P108" s="240"/>
      <c r="Q108" s="186"/>
      <c r="S108" s="105"/>
      <c r="U108" s="319"/>
      <c r="X108" s="177"/>
      <c r="Y108" s="198">
        <v>5</v>
      </c>
      <c r="Z108" s="199"/>
      <c r="AA108" s="199"/>
      <c r="AB108" s="199"/>
      <c r="AC108" s="199"/>
      <c r="AD108" s="199"/>
      <c r="AE108" s="199"/>
      <c r="AF108" s="199"/>
      <c r="AG108" s="199"/>
      <c r="AH108" s="199"/>
      <c r="AI108" s="199"/>
      <c r="AJ108" s="199"/>
      <c r="AK108" s="199"/>
      <c r="AL108" s="199"/>
      <c r="AM108" s="199"/>
      <c r="AN108" s="199"/>
      <c r="AO108" s="199"/>
      <c r="AP108" s="199"/>
      <c r="AQ108" s="199"/>
      <c r="AR108" s="199"/>
      <c r="AS108" s="199"/>
      <c r="AT108" s="199"/>
      <c r="AU108" s="199"/>
      <c r="AV108" s="199"/>
      <c r="AW108" s="199"/>
      <c r="AX108" s="199"/>
      <c r="AY108" s="199"/>
      <c r="AZ108" s="199"/>
      <c r="BA108" s="199"/>
      <c r="BB108" s="199"/>
      <c r="BC108" s="199"/>
      <c r="BD108" s="38"/>
      <c r="BE108" s="437">
        <f t="shared" si="52"/>
        <v>0</v>
      </c>
      <c r="BF108" s="438">
        <f t="shared" si="53"/>
        <v>0</v>
      </c>
      <c r="BG108" s="203">
        <f t="shared" si="51"/>
        <v>0</v>
      </c>
      <c r="BH108" s="203">
        <v>0</v>
      </c>
      <c r="BI108" s="204">
        <f t="shared" si="54"/>
        <v>0</v>
      </c>
      <c r="BJ108" s="205">
        <f t="shared" si="55"/>
        <v>0</v>
      </c>
    </row>
    <row r="109" spans="2:62" ht="15.5" x14ac:dyDescent="0.35">
      <c r="B109" s="170" t="str">
        <f>"Version: " &amp; Version</f>
        <v>Version: RD2 FINAL</v>
      </c>
      <c r="C109" s="171"/>
      <c r="D109" s="171"/>
      <c r="E109" s="171"/>
      <c r="F109" s="171"/>
      <c r="G109" s="171"/>
      <c r="H109" s="171"/>
      <c r="I109" s="171"/>
      <c r="J109" s="125"/>
      <c r="K109" s="125"/>
      <c r="L109" s="125"/>
      <c r="M109" s="125"/>
      <c r="N109" s="125"/>
      <c r="O109" s="125"/>
      <c r="P109" s="125"/>
      <c r="Q109" s="172"/>
      <c r="X109" s="177"/>
      <c r="Y109" s="198">
        <v>6</v>
      </c>
      <c r="Z109" s="199"/>
      <c r="AA109" s="199"/>
      <c r="AB109" s="199"/>
      <c r="AC109" s="199"/>
      <c r="AD109" s="199"/>
      <c r="AE109" s="199"/>
      <c r="AF109" s="199"/>
      <c r="AG109" s="199"/>
      <c r="AH109" s="199"/>
      <c r="AI109" s="199"/>
      <c r="AJ109" s="199"/>
      <c r="AK109" s="199"/>
      <c r="AL109" s="199"/>
      <c r="AM109" s="199"/>
      <c r="AN109" s="199"/>
      <c r="AO109" s="199"/>
      <c r="AP109" s="199"/>
      <c r="AQ109" s="199"/>
      <c r="AR109" s="199"/>
      <c r="AS109" s="199"/>
      <c r="AT109" s="199"/>
      <c r="AU109" s="199"/>
      <c r="AV109" s="199"/>
      <c r="AW109" s="199"/>
      <c r="AX109" s="199"/>
      <c r="AY109" s="199"/>
      <c r="AZ109" s="199"/>
      <c r="BA109" s="199"/>
      <c r="BB109" s="199"/>
      <c r="BC109" s="199"/>
      <c r="BD109" s="38"/>
      <c r="BE109" s="437">
        <f t="shared" si="52"/>
        <v>0</v>
      </c>
      <c r="BF109" s="438">
        <f t="shared" si="53"/>
        <v>0</v>
      </c>
      <c r="BG109" s="203">
        <f t="shared" si="51"/>
        <v>0</v>
      </c>
      <c r="BH109" s="203">
        <v>0</v>
      </c>
      <c r="BI109" s="204">
        <f t="shared" si="54"/>
        <v>0</v>
      </c>
      <c r="BJ109" s="205">
        <f t="shared" si="55"/>
        <v>0</v>
      </c>
    </row>
    <row r="110" spans="2:62" ht="15.5" x14ac:dyDescent="0.35">
      <c r="B110" s="173"/>
      <c r="C110" s="72"/>
      <c r="D110" s="72"/>
      <c r="E110" s="72"/>
      <c r="F110" s="72"/>
      <c r="G110" s="72"/>
      <c r="H110" s="173" t="s">
        <v>142</v>
      </c>
      <c r="I110" s="72"/>
      <c r="J110" s="72"/>
      <c r="K110" s="72"/>
      <c r="L110" s="72"/>
      <c r="M110" s="72"/>
      <c r="N110" s="72"/>
      <c r="O110" s="72"/>
      <c r="P110" s="72"/>
      <c r="Q110" s="174"/>
      <c r="R110" s="305"/>
      <c r="S110" s="319"/>
      <c r="T110" s="319"/>
      <c r="X110" s="177"/>
      <c r="Y110" s="198">
        <v>7</v>
      </c>
      <c r="Z110" s="199"/>
      <c r="AA110" s="199"/>
      <c r="AB110" s="199"/>
      <c r="AC110" s="199"/>
      <c r="AD110" s="199"/>
      <c r="AE110" s="199"/>
      <c r="AF110" s="199"/>
      <c r="AG110" s="199"/>
      <c r="AH110" s="199"/>
      <c r="AI110" s="199"/>
      <c r="AJ110" s="199"/>
      <c r="AK110" s="199"/>
      <c r="AL110" s="199"/>
      <c r="AM110" s="199"/>
      <c r="AN110" s="199"/>
      <c r="AO110" s="199"/>
      <c r="AP110" s="199"/>
      <c r="AQ110" s="199"/>
      <c r="AR110" s="199"/>
      <c r="AS110" s="199"/>
      <c r="AT110" s="199"/>
      <c r="AU110" s="199"/>
      <c r="AV110" s="199"/>
      <c r="AW110" s="199"/>
      <c r="AX110" s="199"/>
      <c r="AY110" s="199"/>
      <c r="AZ110" s="199"/>
      <c r="BA110" s="199"/>
      <c r="BB110" s="199"/>
      <c r="BC110" s="199"/>
      <c r="BD110" s="38"/>
      <c r="BE110" s="437">
        <f t="shared" si="52"/>
        <v>0</v>
      </c>
      <c r="BF110" s="438">
        <f t="shared" si="53"/>
        <v>0</v>
      </c>
      <c r="BG110" s="203">
        <f t="shared" si="51"/>
        <v>0</v>
      </c>
      <c r="BH110" s="203">
        <v>0</v>
      </c>
      <c r="BI110" s="204">
        <f t="shared" si="54"/>
        <v>0</v>
      </c>
      <c r="BJ110" s="205">
        <f t="shared" si="55"/>
        <v>0</v>
      </c>
    </row>
    <row r="111" spans="2:62" ht="15.5" x14ac:dyDescent="0.35">
      <c r="B111" s="173"/>
      <c r="C111" s="72"/>
      <c r="D111" s="72"/>
      <c r="E111" s="72"/>
      <c r="F111" s="72"/>
      <c r="G111" s="72"/>
      <c r="H111" s="173" t="str">
        <f>"Operational Information - Degradation Profile"</f>
        <v>Operational Information - Degradation Profile</v>
      </c>
      <c r="I111" s="72"/>
      <c r="J111" s="72"/>
      <c r="K111" s="72"/>
      <c r="L111" s="72"/>
      <c r="M111" s="72"/>
      <c r="N111" s="72"/>
      <c r="O111" s="72"/>
      <c r="P111" s="72"/>
      <c r="Q111" s="174"/>
      <c r="R111" s="305"/>
      <c r="S111" s="319"/>
      <c r="T111" s="319"/>
      <c r="X111" s="177"/>
      <c r="Y111" s="198">
        <v>8</v>
      </c>
      <c r="Z111" s="199"/>
      <c r="AA111" s="199"/>
      <c r="AB111" s="199"/>
      <c r="AC111" s="199"/>
      <c r="AD111" s="199"/>
      <c r="AE111" s="199"/>
      <c r="AF111" s="199"/>
      <c r="AG111" s="199"/>
      <c r="AH111" s="199"/>
      <c r="AI111" s="199"/>
      <c r="AJ111" s="199"/>
      <c r="AK111" s="199"/>
      <c r="AL111" s="199"/>
      <c r="AM111" s="199"/>
      <c r="AN111" s="199"/>
      <c r="AO111" s="199"/>
      <c r="AP111" s="199"/>
      <c r="AQ111" s="199"/>
      <c r="AR111" s="199"/>
      <c r="AS111" s="199"/>
      <c r="AT111" s="199"/>
      <c r="AU111" s="199"/>
      <c r="AV111" s="199"/>
      <c r="AW111" s="199"/>
      <c r="AX111" s="199"/>
      <c r="AY111" s="199"/>
      <c r="AZ111" s="199"/>
      <c r="BA111" s="199"/>
      <c r="BB111" s="199"/>
      <c r="BC111" s="199"/>
      <c r="BD111" s="38"/>
      <c r="BE111" s="437">
        <f t="shared" si="52"/>
        <v>0</v>
      </c>
      <c r="BF111" s="438">
        <f t="shared" si="53"/>
        <v>0</v>
      </c>
      <c r="BG111" s="203">
        <f t="shared" ref="BG111:BG126" si="56">(SUMIF($Z$103:$BD$103,"Sat",$Z111:$BD111)+SUMIF($Z$103:$BD$103,"Sun",$Z111:$BD111))</f>
        <v>0</v>
      </c>
      <c r="BH111" s="203">
        <f t="shared" ref="BH111:BH126" si="57">(SUM($Z111:$BD111)-(SUMIF($Z$103:$BD$103,"Sat",$Z111:$BD111)+SUMIF($Z$103:$BD$103,"Sun",$Z111:$BD111)))</f>
        <v>0</v>
      </c>
      <c r="BI111" s="204">
        <f t="shared" si="54"/>
        <v>0</v>
      </c>
      <c r="BJ111" s="205">
        <f t="shared" si="55"/>
        <v>0</v>
      </c>
    </row>
    <row r="112" spans="2:62" ht="15.5" x14ac:dyDescent="0.35">
      <c r="B112" s="173"/>
      <c r="C112" s="241" t="s">
        <v>26</v>
      </c>
      <c r="D112" s="72"/>
      <c r="E112" s="441" t="str">
        <f>IF(ProjTitle="","Auto-Filled",ProjTitle)</f>
        <v>Auto-Filled</v>
      </c>
      <c r="F112" s="441"/>
      <c r="G112" s="441"/>
      <c r="H112" s="441"/>
      <c r="I112" s="441"/>
      <c r="J112" s="441"/>
      <c r="K112" s="47"/>
      <c r="L112" s="52"/>
      <c r="M112" s="47"/>
      <c r="N112" s="47"/>
      <c r="O112" s="47"/>
      <c r="P112" s="47"/>
      <c r="Q112" s="174"/>
      <c r="R112" s="305"/>
      <c r="S112" s="319"/>
      <c r="T112" s="319"/>
      <c r="X112" s="177"/>
      <c r="Y112" s="198">
        <v>9</v>
      </c>
      <c r="Z112" s="199"/>
      <c r="AA112" s="199"/>
      <c r="AB112" s="199"/>
      <c r="AC112" s="199"/>
      <c r="AD112" s="199"/>
      <c r="AE112" s="199"/>
      <c r="AF112" s="199"/>
      <c r="AG112" s="199"/>
      <c r="AH112" s="199"/>
      <c r="AI112" s="199"/>
      <c r="AJ112" s="199"/>
      <c r="AK112" s="199"/>
      <c r="AL112" s="199"/>
      <c r="AM112" s="199"/>
      <c r="AN112" s="199"/>
      <c r="AO112" s="199"/>
      <c r="AP112" s="199"/>
      <c r="AQ112" s="199"/>
      <c r="AR112" s="199"/>
      <c r="AS112" s="199"/>
      <c r="AT112" s="199"/>
      <c r="AU112" s="199"/>
      <c r="AV112" s="199"/>
      <c r="AW112" s="199"/>
      <c r="AX112" s="199"/>
      <c r="AY112" s="199"/>
      <c r="AZ112" s="199"/>
      <c r="BA112" s="199"/>
      <c r="BB112" s="199"/>
      <c r="BC112" s="199"/>
      <c r="BD112" s="38"/>
      <c r="BE112" s="437">
        <f t="shared" si="52"/>
        <v>0</v>
      </c>
      <c r="BF112" s="438">
        <f t="shared" si="53"/>
        <v>0</v>
      </c>
      <c r="BG112" s="203">
        <f t="shared" si="56"/>
        <v>0</v>
      </c>
      <c r="BH112" s="203">
        <f t="shared" si="57"/>
        <v>0</v>
      </c>
      <c r="BI112" s="204">
        <f t="shared" si="54"/>
        <v>0</v>
      </c>
      <c r="BJ112" s="205">
        <f t="shared" si="55"/>
        <v>0</v>
      </c>
    </row>
    <row r="113" spans="2:65" ht="15.5" x14ac:dyDescent="0.35">
      <c r="B113" s="173"/>
      <c r="C113" s="49"/>
      <c r="D113" s="72"/>
      <c r="E113" s="72"/>
      <c r="F113" s="72"/>
      <c r="G113" s="72"/>
      <c r="H113" s="72"/>
      <c r="I113" s="72"/>
      <c r="J113" s="47"/>
      <c r="K113" s="72"/>
      <c r="L113" s="47"/>
      <c r="M113" s="72"/>
      <c r="N113" s="72"/>
      <c r="O113" s="72"/>
      <c r="P113" s="72"/>
      <c r="Q113" s="174"/>
      <c r="R113" s="305"/>
      <c r="S113" s="319"/>
      <c r="T113" s="319"/>
      <c r="X113" s="177"/>
      <c r="Y113" s="198">
        <v>10</v>
      </c>
      <c r="Z113" s="199"/>
      <c r="AA113" s="199"/>
      <c r="AB113" s="199"/>
      <c r="AC113" s="199"/>
      <c r="AD113" s="199"/>
      <c r="AE113" s="199"/>
      <c r="AF113" s="199"/>
      <c r="AG113" s="199"/>
      <c r="AH113" s="199"/>
      <c r="AI113" s="199"/>
      <c r="AJ113" s="199"/>
      <c r="AK113" s="199"/>
      <c r="AL113" s="199"/>
      <c r="AM113" s="199"/>
      <c r="AN113" s="199"/>
      <c r="AO113" s="199"/>
      <c r="AP113" s="199"/>
      <c r="AQ113" s="199"/>
      <c r="AR113" s="199"/>
      <c r="AS113" s="199"/>
      <c r="AT113" s="199"/>
      <c r="AU113" s="199"/>
      <c r="AV113" s="199"/>
      <c r="AW113" s="199"/>
      <c r="AX113" s="199"/>
      <c r="AY113" s="199"/>
      <c r="AZ113" s="199"/>
      <c r="BA113" s="199"/>
      <c r="BB113" s="199"/>
      <c r="BC113" s="199"/>
      <c r="BD113" s="38"/>
      <c r="BE113" s="437">
        <f t="shared" si="52"/>
        <v>0</v>
      </c>
      <c r="BF113" s="438">
        <f t="shared" si="53"/>
        <v>0</v>
      </c>
      <c r="BG113" s="203">
        <f t="shared" si="56"/>
        <v>0</v>
      </c>
      <c r="BH113" s="203">
        <f t="shared" si="57"/>
        <v>0</v>
      </c>
      <c r="BI113" s="204">
        <f t="shared" si="54"/>
        <v>0</v>
      </c>
      <c r="BJ113" s="205">
        <f t="shared" si="55"/>
        <v>0</v>
      </c>
    </row>
    <row r="114" spans="2:65" ht="15.5" x14ac:dyDescent="0.35">
      <c r="B114" s="173"/>
      <c r="C114" s="72"/>
      <c r="D114" s="72"/>
      <c r="E114" s="72"/>
      <c r="F114" s="72"/>
      <c r="G114" s="72"/>
      <c r="H114" s="72"/>
      <c r="I114" s="173" t="s">
        <v>143</v>
      </c>
      <c r="J114" s="72"/>
      <c r="K114" s="72"/>
      <c r="L114" s="72"/>
      <c r="M114" s="72"/>
      <c r="N114" s="72"/>
      <c r="O114" s="72"/>
      <c r="P114" s="72"/>
      <c r="Q114" s="174"/>
      <c r="U114" s="319"/>
      <c r="X114" s="177"/>
      <c r="Y114" s="198">
        <v>11</v>
      </c>
      <c r="Z114" s="199"/>
      <c r="AA114" s="199"/>
      <c r="AB114" s="199"/>
      <c r="AC114" s="199"/>
      <c r="AD114" s="199"/>
      <c r="AE114" s="199"/>
      <c r="AF114" s="199"/>
      <c r="AG114" s="199"/>
      <c r="AH114" s="199"/>
      <c r="AI114" s="199"/>
      <c r="AJ114" s="199"/>
      <c r="AK114" s="199"/>
      <c r="AL114" s="199"/>
      <c r="AM114" s="199"/>
      <c r="AN114" s="199"/>
      <c r="AO114" s="199"/>
      <c r="AP114" s="199"/>
      <c r="AQ114" s="199"/>
      <c r="AR114" s="199"/>
      <c r="AS114" s="199"/>
      <c r="AT114" s="199"/>
      <c r="AU114" s="199"/>
      <c r="AV114" s="199"/>
      <c r="AW114" s="199"/>
      <c r="AX114" s="199"/>
      <c r="AY114" s="199"/>
      <c r="AZ114" s="199"/>
      <c r="BA114" s="199"/>
      <c r="BB114" s="199"/>
      <c r="BC114" s="199"/>
      <c r="BD114" s="38"/>
      <c r="BE114" s="437">
        <f t="shared" si="52"/>
        <v>0</v>
      </c>
      <c r="BF114" s="438">
        <f t="shared" si="53"/>
        <v>0</v>
      </c>
      <c r="BG114" s="203">
        <f t="shared" si="56"/>
        <v>0</v>
      </c>
      <c r="BH114" s="203">
        <f t="shared" si="57"/>
        <v>0</v>
      </c>
      <c r="BI114" s="204">
        <f t="shared" si="54"/>
        <v>0</v>
      </c>
      <c r="BJ114" s="205">
        <f t="shared" si="55"/>
        <v>0</v>
      </c>
    </row>
    <row r="115" spans="2:65" ht="15.5" x14ac:dyDescent="0.35">
      <c r="B115" s="177"/>
      <c r="C115" s="167" t="s">
        <v>136</v>
      </c>
      <c r="D115" s="38"/>
      <c r="E115" s="38"/>
      <c r="F115" s="38"/>
      <c r="G115" s="38"/>
      <c r="H115" s="38"/>
      <c r="I115" s="38"/>
      <c r="J115" s="38"/>
      <c r="K115" s="38"/>
      <c r="L115" s="38"/>
      <c r="M115" s="38"/>
      <c r="N115" s="38"/>
      <c r="O115" s="38"/>
      <c r="P115" s="38"/>
      <c r="Q115" s="178"/>
      <c r="S115" s="348" t="s">
        <v>137</v>
      </c>
      <c r="T115" s="347">
        <f>'Part VI'!$G$11</f>
        <v>0</v>
      </c>
      <c r="U115" s="319"/>
      <c r="X115" s="177"/>
      <c r="Y115" s="198">
        <v>12</v>
      </c>
      <c r="Z115" s="199"/>
      <c r="AA115" s="199"/>
      <c r="AB115" s="199"/>
      <c r="AC115" s="199"/>
      <c r="AD115" s="199"/>
      <c r="AE115" s="199"/>
      <c r="AF115" s="199"/>
      <c r="AG115" s="199"/>
      <c r="AH115" s="199"/>
      <c r="AI115" s="199"/>
      <c r="AJ115" s="199"/>
      <c r="AK115" s="199"/>
      <c r="AL115" s="199"/>
      <c r="AM115" s="199"/>
      <c r="AN115" s="199"/>
      <c r="AO115" s="199"/>
      <c r="AP115" s="199"/>
      <c r="AQ115" s="199"/>
      <c r="AR115" s="199"/>
      <c r="AS115" s="199"/>
      <c r="AT115" s="199"/>
      <c r="AU115" s="199"/>
      <c r="AV115" s="199"/>
      <c r="AW115" s="199"/>
      <c r="AX115" s="199"/>
      <c r="AY115" s="199"/>
      <c r="AZ115" s="199"/>
      <c r="BA115" s="199"/>
      <c r="BB115" s="199"/>
      <c r="BC115" s="199"/>
      <c r="BD115" s="38"/>
      <c r="BE115" s="437">
        <f t="shared" si="52"/>
        <v>0</v>
      </c>
      <c r="BF115" s="438">
        <f t="shared" si="53"/>
        <v>0</v>
      </c>
      <c r="BG115" s="203">
        <f t="shared" si="56"/>
        <v>0</v>
      </c>
      <c r="BH115" s="203">
        <f t="shared" si="57"/>
        <v>0</v>
      </c>
      <c r="BI115" s="204">
        <f t="shared" si="54"/>
        <v>0</v>
      </c>
      <c r="BJ115" s="205">
        <f t="shared" si="55"/>
        <v>0</v>
      </c>
    </row>
    <row r="116" spans="2:65" ht="15.5" x14ac:dyDescent="0.35">
      <c r="B116" s="177"/>
      <c r="C116" s="230" t="s">
        <v>138</v>
      </c>
      <c r="D116" s="60" t="s">
        <v>118</v>
      </c>
      <c r="E116" s="60" t="s">
        <v>119</v>
      </c>
      <c r="F116" s="60" t="s">
        <v>120</v>
      </c>
      <c r="G116" s="60" t="s">
        <v>121</v>
      </c>
      <c r="H116" s="60" t="s">
        <v>122</v>
      </c>
      <c r="I116" s="60" t="s">
        <v>123</v>
      </c>
      <c r="J116" s="60" t="s">
        <v>124</v>
      </c>
      <c r="K116" s="60" t="s">
        <v>125</v>
      </c>
      <c r="L116" s="60" t="s">
        <v>126</v>
      </c>
      <c r="M116" s="60" t="s">
        <v>127</v>
      </c>
      <c r="N116" s="60" t="s">
        <v>128</v>
      </c>
      <c r="O116" s="60" t="s">
        <v>129</v>
      </c>
      <c r="P116" s="38"/>
      <c r="Q116" s="178"/>
      <c r="S116" s="347">
        <f>COUNT(D117:O147)</f>
        <v>0</v>
      </c>
      <c r="T116" s="347"/>
      <c r="U116" s="319"/>
      <c r="X116" s="177"/>
      <c r="Y116" s="198">
        <v>13</v>
      </c>
      <c r="Z116" s="199"/>
      <c r="AA116" s="199"/>
      <c r="AB116" s="199"/>
      <c r="AC116" s="199"/>
      <c r="AD116" s="199"/>
      <c r="AE116" s="199"/>
      <c r="AF116" s="199"/>
      <c r="AG116" s="199"/>
      <c r="AH116" s="199"/>
      <c r="AI116" s="199"/>
      <c r="AJ116" s="199"/>
      <c r="AK116" s="199"/>
      <c r="AL116" s="199"/>
      <c r="AM116" s="199"/>
      <c r="AN116" s="199"/>
      <c r="AO116" s="199"/>
      <c r="AP116" s="199"/>
      <c r="AQ116" s="199"/>
      <c r="AR116" s="199"/>
      <c r="AS116" s="199"/>
      <c r="AT116" s="199"/>
      <c r="AU116" s="199"/>
      <c r="AV116" s="199"/>
      <c r="AW116" s="199"/>
      <c r="AX116" s="199"/>
      <c r="AY116" s="199"/>
      <c r="AZ116" s="199"/>
      <c r="BA116" s="199"/>
      <c r="BB116" s="199"/>
      <c r="BC116" s="199"/>
      <c r="BD116" s="38"/>
      <c r="BE116" s="437">
        <f t="shared" si="52"/>
        <v>0</v>
      </c>
      <c r="BF116" s="438">
        <f t="shared" si="53"/>
        <v>0</v>
      </c>
      <c r="BG116" s="203">
        <f t="shared" si="56"/>
        <v>0</v>
      </c>
      <c r="BH116" s="203">
        <f t="shared" si="57"/>
        <v>0</v>
      </c>
      <c r="BI116" s="204">
        <f t="shared" si="54"/>
        <v>0</v>
      </c>
      <c r="BJ116" s="205">
        <f t="shared" si="55"/>
        <v>0</v>
      </c>
    </row>
    <row r="117" spans="2:65" ht="15.5" x14ac:dyDescent="0.35">
      <c r="B117" s="177"/>
      <c r="C117" s="231">
        <f>IF(ISBLANK(EstCOD),1,YEAR(EstCOD))</f>
        <v>1</v>
      </c>
      <c r="D117" s="232"/>
      <c r="E117" s="232"/>
      <c r="F117" s="232"/>
      <c r="G117" s="232"/>
      <c r="H117" s="232"/>
      <c r="I117" s="232"/>
      <c r="J117" s="232"/>
      <c r="K117" s="232"/>
      <c r="L117" s="232"/>
      <c r="M117" s="232"/>
      <c r="N117" s="232"/>
      <c r="O117" s="232"/>
      <c r="P117" s="38"/>
      <c r="Q117" s="178"/>
      <c r="R117" s="305" t="str">
        <f>IF(S116&lt;T115*12,"&lt;&lt;&lt; Information may be Required. Refer to Notes below.","")</f>
        <v/>
      </c>
      <c r="S117" s="319"/>
      <c r="T117" s="319"/>
      <c r="U117" s="319"/>
      <c r="X117" s="177"/>
      <c r="Y117" s="198">
        <v>14</v>
      </c>
      <c r="Z117" s="199"/>
      <c r="AA117" s="199"/>
      <c r="AB117" s="199"/>
      <c r="AC117" s="199"/>
      <c r="AD117" s="199"/>
      <c r="AE117" s="199"/>
      <c r="AF117" s="199"/>
      <c r="AG117" s="199"/>
      <c r="AH117" s="199"/>
      <c r="AI117" s="199"/>
      <c r="AJ117" s="199"/>
      <c r="AK117" s="199"/>
      <c r="AL117" s="199"/>
      <c r="AM117" s="199"/>
      <c r="AN117" s="199"/>
      <c r="AO117" s="199"/>
      <c r="AP117" s="199"/>
      <c r="AQ117" s="199"/>
      <c r="AR117" s="199"/>
      <c r="AS117" s="199"/>
      <c r="AT117" s="199"/>
      <c r="AU117" s="199"/>
      <c r="AV117" s="199"/>
      <c r="AW117" s="199"/>
      <c r="AX117" s="199"/>
      <c r="AY117" s="199"/>
      <c r="AZ117" s="199"/>
      <c r="BA117" s="199"/>
      <c r="BB117" s="199"/>
      <c r="BC117" s="199"/>
      <c r="BD117" s="38"/>
      <c r="BE117" s="437">
        <f t="shared" si="52"/>
        <v>0</v>
      </c>
      <c r="BF117" s="438">
        <f t="shared" si="53"/>
        <v>0</v>
      </c>
      <c r="BG117" s="203">
        <f t="shared" si="56"/>
        <v>0</v>
      </c>
      <c r="BH117" s="203">
        <f t="shared" si="57"/>
        <v>0</v>
      </c>
      <c r="BI117" s="204">
        <f t="shared" si="54"/>
        <v>0</v>
      </c>
      <c r="BJ117" s="205">
        <f t="shared" si="55"/>
        <v>0</v>
      </c>
    </row>
    <row r="118" spans="2:65" ht="15.5" x14ac:dyDescent="0.35">
      <c r="B118" s="177"/>
      <c r="C118" s="233">
        <f t="shared" ref="C118:C119" si="58">C117+1</f>
        <v>2</v>
      </c>
      <c r="D118" s="234"/>
      <c r="E118" s="234"/>
      <c r="F118" s="234"/>
      <c r="G118" s="234"/>
      <c r="H118" s="234"/>
      <c r="I118" s="234"/>
      <c r="J118" s="234"/>
      <c r="K118" s="234"/>
      <c r="L118" s="234"/>
      <c r="M118" s="234"/>
      <c r="N118" s="234"/>
      <c r="O118" s="234"/>
      <c r="P118" s="38"/>
      <c r="Q118" s="178"/>
      <c r="X118" s="177"/>
      <c r="Y118" s="198">
        <v>15</v>
      </c>
      <c r="Z118" s="199"/>
      <c r="AA118" s="199"/>
      <c r="AB118" s="199"/>
      <c r="AC118" s="199"/>
      <c r="AD118" s="199"/>
      <c r="AE118" s="199"/>
      <c r="AF118" s="199"/>
      <c r="AG118" s="199"/>
      <c r="AH118" s="199"/>
      <c r="AI118" s="199"/>
      <c r="AJ118" s="199"/>
      <c r="AK118" s="199"/>
      <c r="AL118" s="199"/>
      <c r="AM118" s="199"/>
      <c r="AN118" s="199"/>
      <c r="AO118" s="199"/>
      <c r="AP118" s="199"/>
      <c r="AQ118" s="199"/>
      <c r="AR118" s="199"/>
      <c r="AS118" s="199"/>
      <c r="AT118" s="199"/>
      <c r="AU118" s="199"/>
      <c r="AV118" s="199"/>
      <c r="AW118" s="199"/>
      <c r="AX118" s="199"/>
      <c r="AY118" s="199"/>
      <c r="AZ118" s="199"/>
      <c r="BA118" s="199"/>
      <c r="BB118" s="199"/>
      <c r="BC118" s="199"/>
      <c r="BD118" s="38"/>
      <c r="BE118" s="437">
        <f t="shared" si="52"/>
        <v>0</v>
      </c>
      <c r="BF118" s="438">
        <f t="shared" si="53"/>
        <v>0</v>
      </c>
      <c r="BG118" s="203">
        <f t="shared" si="56"/>
        <v>0</v>
      </c>
      <c r="BH118" s="203">
        <f t="shared" si="57"/>
        <v>0</v>
      </c>
      <c r="BI118" s="204">
        <f t="shared" si="54"/>
        <v>0</v>
      </c>
      <c r="BJ118" s="205">
        <f t="shared" si="55"/>
        <v>0</v>
      </c>
    </row>
    <row r="119" spans="2:65" ht="15.5" x14ac:dyDescent="0.35">
      <c r="B119" s="177"/>
      <c r="C119" s="233">
        <f t="shared" si="58"/>
        <v>3</v>
      </c>
      <c r="D119" s="234"/>
      <c r="E119" s="234"/>
      <c r="F119" s="234"/>
      <c r="G119" s="234"/>
      <c r="H119" s="234"/>
      <c r="I119" s="234"/>
      <c r="J119" s="234"/>
      <c r="K119" s="234"/>
      <c r="L119" s="234"/>
      <c r="M119" s="234"/>
      <c r="N119" s="234"/>
      <c r="O119" s="234"/>
      <c r="P119" s="38"/>
      <c r="Q119" s="178"/>
      <c r="R119" s="305"/>
      <c r="S119" s="319"/>
      <c r="T119" s="319"/>
      <c r="X119" s="177"/>
      <c r="Y119" s="198">
        <v>16</v>
      </c>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38"/>
      <c r="BE119" s="437">
        <f t="shared" si="52"/>
        <v>0</v>
      </c>
      <c r="BF119" s="438">
        <f t="shared" si="53"/>
        <v>0</v>
      </c>
      <c r="BG119" s="203">
        <f t="shared" si="56"/>
        <v>0</v>
      </c>
      <c r="BH119" s="203">
        <f t="shared" si="57"/>
        <v>0</v>
      </c>
      <c r="BI119" s="204">
        <f t="shared" si="54"/>
        <v>0</v>
      </c>
      <c r="BJ119" s="205">
        <f t="shared" si="55"/>
        <v>0</v>
      </c>
    </row>
    <row r="120" spans="2:65" ht="15.5" x14ac:dyDescent="0.35">
      <c r="B120" s="177"/>
      <c r="C120" s="233">
        <f>C119+1</f>
        <v>4</v>
      </c>
      <c r="D120" s="234"/>
      <c r="E120" s="234"/>
      <c r="F120" s="234"/>
      <c r="G120" s="234"/>
      <c r="H120" s="234"/>
      <c r="I120" s="234"/>
      <c r="J120" s="234"/>
      <c r="K120" s="234"/>
      <c r="L120" s="234"/>
      <c r="M120" s="234"/>
      <c r="N120" s="234"/>
      <c r="O120" s="234"/>
      <c r="P120" s="38"/>
      <c r="Q120" s="178"/>
      <c r="R120" s="305"/>
      <c r="S120" s="319"/>
      <c r="T120" s="319"/>
      <c r="X120" s="177"/>
      <c r="Y120" s="198">
        <v>17</v>
      </c>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38"/>
      <c r="BE120" s="437">
        <f t="shared" si="52"/>
        <v>0</v>
      </c>
      <c r="BF120" s="438">
        <f t="shared" si="53"/>
        <v>0</v>
      </c>
      <c r="BG120" s="203">
        <f t="shared" si="56"/>
        <v>0</v>
      </c>
      <c r="BH120" s="203">
        <f t="shared" si="57"/>
        <v>0</v>
      </c>
      <c r="BI120" s="204">
        <f t="shared" si="54"/>
        <v>0</v>
      </c>
      <c r="BJ120" s="205">
        <f t="shared" si="55"/>
        <v>0</v>
      </c>
    </row>
    <row r="121" spans="2:65" ht="15.5" x14ac:dyDescent="0.35">
      <c r="B121" s="177"/>
      <c r="C121" s="233">
        <f t="shared" ref="C121:C147" si="59">C120+1</f>
        <v>5</v>
      </c>
      <c r="D121" s="234"/>
      <c r="E121" s="234"/>
      <c r="F121" s="234"/>
      <c r="G121" s="234"/>
      <c r="H121" s="234"/>
      <c r="I121" s="234"/>
      <c r="J121" s="234"/>
      <c r="K121" s="234"/>
      <c r="L121" s="234"/>
      <c r="M121" s="234"/>
      <c r="N121" s="234"/>
      <c r="O121" s="234"/>
      <c r="P121" s="38"/>
      <c r="Q121" s="178"/>
      <c r="R121" s="305"/>
      <c r="S121" s="319"/>
      <c r="T121" s="319"/>
      <c r="X121" s="177"/>
      <c r="Y121" s="198">
        <v>18</v>
      </c>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38"/>
      <c r="BE121" s="437">
        <f>SUM(Z121:BC121)/COUNT(Z$102:BC$102)</f>
        <v>0</v>
      </c>
      <c r="BF121" s="438">
        <f t="shared" si="53"/>
        <v>0</v>
      </c>
      <c r="BG121" s="203">
        <f t="shared" si="56"/>
        <v>0</v>
      </c>
      <c r="BH121" s="203">
        <f t="shared" si="57"/>
        <v>0</v>
      </c>
      <c r="BI121" s="204">
        <f t="shared" si="54"/>
        <v>0</v>
      </c>
      <c r="BJ121" s="205">
        <f t="shared" si="55"/>
        <v>0</v>
      </c>
    </row>
    <row r="122" spans="2:65" ht="15.5" x14ac:dyDescent="0.35">
      <c r="B122" s="177"/>
      <c r="C122" s="233">
        <f t="shared" si="59"/>
        <v>6</v>
      </c>
      <c r="D122" s="234"/>
      <c r="E122" s="234"/>
      <c r="F122" s="234"/>
      <c r="G122" s="234"/>
      <c r="H122" s="234"/>
      <c r="I122" s="234"/>
      <c r="J122" s="234"/>
      <c r="K122" s="234"/>
      <c r="L122" s="234"/>
      <c r="M122" s="234"/>
      <c r="N122" s="234"/>
      <c r="O122" s="234"/>
      <c r="P122" s="38"/>
      <c r="Q122" s="178"/>
      <c r="X122" s="177"/>
      <c r="Y122" s="198">
        <v>19</v>
      </c>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38"/>
      <c r="BE122" s="437">
        <f t="shared" si="52"/>
        <v>0</v>
      </c>
      <c r="BF122" s="438">
        <f t="shared" si="53"/>
        <v>0</v>
      </c>
      <c r="BG122" s="203">
        <f t="shared" si="56"/>
        <v>0</v>
      </c>
      <c r="BH122" s="203">
        <f t="shared" si="57"/>
        <v>0</v>
      </c>
      <c r="BI122" s="204">
        <f t="shared" si="54"/>
        <v>0</v>
      </c>
      <c r="BJ122" s="205">
        <f t="shared" si="55"/>
        <v>0</v>
      </c>
    </row>
    <row r="123" spans="2:65" ht="15.5" x14ac:dyDescent="0.35">
      <c r="B123" s="177"/>
      <c r="C123" s="233">
        <f t="shared" si="59"/>
        <v>7</v>
      </c>
      <c r="D123" s="234"/>
      <c r="E123" s="234"/>
      <c r="F123" s="234"/>
      <c r="G123" s="234"/>
      <c r="H123" s="234"/>
      <c r="I123" s="234"/>
      <c r="J123" s="234"/>
      <c r="K123" s="234"/>
      <c r="L123" s="234"/>
      <c r="M123" s="234"/>
      <c r="N123" s="234"/>
      <c r="O123" s="234"/>
      <c r="P123" s="38"/>
      <c r="Q123" s="178"/>
      <c r="X123" s="177"/>
      <c r="Y123" s="198">
        <v>20</v>
      </c>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38"/>
      <c r="BE123" s="437">
        <f t="shared" si="52"/>
        <v>0</v>
      </c>
      <c r="BF123" s="438">
        <f t="shared" si="53"/>
        <v>0</v>
      </c>
      <c r="BG123" s="203">
        <f t="shared" si="56"/>
        <v>0</v>
      </c>
      <c r="BH123" s="203">
        <f t="shared" si="57"/>
        <v>0</v>
      </c>
      <c r="BI123" s="204">
        <f t="shared" si="54"/>
        <v>0</v>
      </c>
      <c r="BJ123" s="205">
        <f t="shared" si="55"/>
        <v>0</v>
      </c>
    </row>
    <row r="124" spans="2:65" ht="15.5" x14ac:dyDescent="0.35">
      <c r="B124" s="177"/>
      <c r="C124" s="233">
        <f t="shared" si="59"/>
        <v>8</v>
      </c>
      <c r="D124" s="234"/>
      <c r="E124" s="234"/>
      <c r="F124" s="234"/>
      <c r="G124" s="234"/>
      <c r="H124" s="234"/>
      <c r="I124" s="234"/>
      <c r="J124" s="234"/>
      <c r="K124" s="234"/>
      <c r="L124" s="234"/>
      <c r="M124" s="234"/>
      <c r="N124" s="234"/>
      <c r="O124" s="234"/>
      <c r="P124" s="38"/>
      <c r="Q124" s="178"/>
      <c r="X124" s="177"/>
      <c r="Y124" s="198">
        <v>21</v>
      </c>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38"/>
      <c r="BE124" s="437">
        <f t="shared" si="52"/>
        <v>0</v>
      </c>
      <c r="BF124" s="438">
        <f t="shared" si="53"/>
        <v>0</v>
      </c>
      <c r="BG124" s="203">
        <f t="shared" si="56"/>
        <v>0</v>
      </c>
      <c r="BH124" s="203">
        <f t="shared" si="57"/>
        <v>0</v>
      </c>
      <c r="BI124" s="204">
        <f t="shared" si="54"/>
        <v>0</v>
      </c>
      <c r="BJ124" s="205">
        <f t="shared" si="55"/>
        <v>0</v>
      </c>
    </row>
    <row r="125" spans="2:65" ht="15.5" x14ac:dyDescent="0.35">
      <c r="B125" s="177"/>
      <c r="C125" s="233">
        <f t="shared" si="59"/>
        <v>9</v>
      </c>
      <c r="D125" s="234"/>
      <c r="E125" s="234"/>
      <c r="F125" s="234"/>
      <c r="G125" s="234"/>
      <c r="H125" s="234"/>
      <c r="I125" s="234"/>
      <c r="J125" s="234"/>
      <c r="K125" s="234"/>
      <c r="L125" s="234"/>
      <c r="M125" s="234"/>
      <c r="N125" s="234"/>
      <c r="O125" s="234"/>
      <c r="P125" s="38"/>
      <c r="Q125" s="178"/>
      <c r="X125" s="177"/>
      <c r="Y125" s="198">
        <v>22</v>
      </c>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38"/>
      <c r="BE125" s="437">
        <f t="shared" si="52"/>
        <v>0</v>
      </c>
      <c r="BF125" s="438">
        <f t="shared" si="53"/>
        <v>0</v>
      </c>
      <c r="BG125" s="203">
        <f t="shared" si="56"/>
        <v>0</v>
      </c>
      <c r="BH125" s="203">
        <f t="shared" si="57"/>
        <v>0</v>
      </c>
      <c r="BI125" s="204">
        <f t="shared" si="54"/>
        <v>0</v>
      </c>
      <c r="BJ125" s="205">
        <f t="shared" si="55"/>
        <v>0</v>
      </c>
      <c r="BM125" s="13" t="s">
        <v>130</v>
      </c>
    </row>
    <row r="126" spans="2:65" ht="15.5" x14ac:dyDescent="0.35">
      <c r="B126" s="177"/>
      <c r="C126" s="233">
        <f t="shared" si="59"/>
        <v>10</v>
      </c>
      <c r="D126" s="234"/>
      <c r="E126" s="234"/>
      <c r="F126" s="234"/>
      <c r="G126" s="234"/>
      <c r="H126" s="234"/>
      <c r="I126" s="234"/>
      <c r="J126" s="234"/>
      <c r="K126" s="234"/>
      <c r="L126" s="234"/>
      <c r="M126" s="234"/>
      <c r="N126" s="234"/>
      <c r="O126" s="234"/>
      <c r="P126" s="38"/>
      <c r="Q126" s="178"/>
      <c r="X126" s="177"/>
      <c r="Y126" s="198">
        <v>23</v>
      </c>
      <c r="Z126" s="199"/>
      <c r="AA126" s="199"/>
      <c r="AB126" s="199"/>
      <c r="AC126" s="199"/>
      <c r="AD126" s="199"/>
      <c r="AE126" s="199"/>
      <c r="AF126" s="199"/>
      <c r="AG126" s="199"/>
      <c r="AH126" s="199"/>
      <c r="AI126" s="199"/>
      <c r="AJ126" s="199"/>
      <c r="AK126" s="199"/>
      <c r="AL126" s="199"/>
      <c r="AM126" s="199"/>
      <c r="AN126" s="199"/>
      <c r="AO126" s="199"/>
      <c r="AP126" s="199"/>
      <c r="AQ126" s="199"/>
      <c r="AR126" s="199"/>
      <c r="AS126" s="199"/>
      <c r="AT126" s="199"/>
      <c r="AU126" s="199"/>
      <c r="AV126" s="199"/>
      <c r="AW126" s="199"/>
      <c r="AX126" s="199"/>
      <c r="AY126" s="199"/>
      <c r="AZ126" s="199"/>
      <c r="BA126" s="199"/>
      <c r="BB126" s="199"/>
      <c r="BC126" s="199"/>
      <c r="BD126" s="38"/>
      <c r="BE126" s="437">
        <f t="shared" si="52"/>
        <v>0</v>
      </c>
      <c r="BF126" s="438">
        <f t="shared" si="53"/>
        <v>0</v>
      </c>
      <c r="BG126" s="203">
        <f t="shared" si="56"/>
        <v>0</v>
      </c>
      <c r="BH126" s="203">
        <f t="shared" si="57"/>
        <v>0</v>
      </c>
      <c r="BI126" s="204">
        <f t="shared" si="54"/>
        <v>0</v>
      </c>
      <c r="BJ126" s="205">
        <f t="shared" si="55"/>
        <v>0</v>
      </c>
      <c r="BL126" s="13">
        <f>COUNTIF(Z104:BC127,"&gt;"&amp;MxDisch1)</f>
        <v>0</v>
      </c>
      <c r="BM126" s="13" t="s">
        <v>131</v>
      </c>
    </row>
    <row r="127" spans="2:65" ht="15.5" x14ac:dyDescent="0.35">
      <c r="B127" s="177"/>
      <c r="C127" s="233">
        <f t="shared" si="59"/>
        <v>11</v>
      </c>
      <c r="D127" s="234"/>
      <c r="E127" s="234"/>
      <c r="F127" s="234"/>
      <c r="G127" s="234"/>
      <c r="H127" s="234"/>
      <c r="I127" s="234"/>
      <c r="J127" s="234"/>
      <c r="K127" s="234"/>
      <c r="L127" s="234"/>
      <c r="M127" s="234"/>
      <c r="N127" s="234"/>
      <c r="O127" s="234"/>
      <c r="P127" s="38"/>
      <c r="Q127" s="178"/>
      <c r="X127" s="177"/>
      <c r="Y127" s="206">
        <v>24</v>
      </c>
      <c r="Z127" s="207"/>
      <c r="AA127" s="207"/>
      <c r="AB127" s="207"/>
      <c r="AC127" s="207"/>
      <c r="AD127" s="207"/>
      <c r="AE127" s="207"/>
      <c r="AF127" s="207"/>
      <c r="AG127" s="207"/>
      <c r="AH127" s="207"/>
      <c r="AI127" s="207"/>
      <c r="AJ127" s="207"/>
      <c r="AK127" s="207"/>
      <c r="AL127" s="207"/>
      <c r="AM127" s="207"/>
      <c r="AN127" s="207"/>
      <c r="AO127" s="207"/>
      <c r="AP127" s="207"/>
      <c r="AQ127" s="207"/>
      <c r="AR127" s="207"/>
      <c r="AS127" s="207"/>
      <c r="AT127" s="207"/>
      <c r="AU127" s="207"/>
      <c r="AV127" s="207"/>
      <c r="AW127" s="207"/>
      <c r="AX127" s="207"/>
      <c r="AY127" s="207"/>
      <c r="AZ127" s="207"/>
      <c r="BA127" s="207"/>
      <c r="BB127" s="207"/>
      <c r="BC127" s="207"/>
      <c r="BD127" s="38"/>
      <c r="BE127" s="442">
        <f t="shared" si="52"/>
        <v>0</v>
      </c>
      <c r="BF127" s="443">
        <f t="shared" si="53"/>
        <v>0</v>
      </c>
      <c r="BG127" s="208">
        <f>SUM($Z127:$BD127)</f>
        <v>0</v>
      </c>
      <c r="BH127" s="208">
        <v>0</v>
      </c>
      <c r="BI127" s="209">
        <f t="shared" si="54"/>
        <v>0</v>
      </c>
      <c r="BJ127" s="210">
        <f t="shared" si="55"/>
        <v>0</v>
      </c>
      <c r="BL127" s="13">
        <f>COUNTIF(Z104:BC127,"&lt;"&amp;-MxChgRate1)</f>
        <v>0</v>
      </c>
      <c r="BM127" s="13" t="s">
        <v>132</v>
      </c>
    </row>
    <row r="128" spans="2:65" ht="15.5" x14ac:dyDescent="0.35">
      <c r="B128" s="177"/>
      <c r="C128" s="233">
        <f t="shared" si="59"/>
        <v>12</v>
      </c>
      <c r="D128" s="234"/>
      <c r="E128" s="234"/>
      <c r="F128" s="234"/>
      <c r="G128" s="234"/>
      <c r="H128" s="234"/>
      <c r="I128" s="234"/>
      <c r="J128" s="234"/>
      <c r="K128" s="234"/>
      <c r="L128" s="234"/>
      <c r="M128" s="234"/>
      <c r="N128" s="234"/>
      <c r="O128" s="234"/>
      <c r="P128" s="38"/>
      <c r="Q128" s="178"/>
      <c r="X128" s="177"/>
      <c r="Y128" s="182"/>
      <c r="Z128" s="218" t="str">
        <f t="shared" ref="Z128:BC128" si="60">IF(SUM(Z104:Z127)&gt;0,"Verify","")</f>
        <v/>
      </c>
      <c r="AA128" s="218" t="str">
        <f t="shared" si="60"/>
        <v/>
      </c>
      <c r="AB128" s="218" t="str">
        <f t="shared" si="60"/>
        <v/>
      </c>
      <c r="AC128" s="218" t="str">
        <f t="shared" si="60"/>
        <v/>
      </c>
      <c r="AD128" s="218" t="str">
        <f t="shared" si="60"/>
        <v/>
      </c>
      <c r="AE128" s="218" t="str">
        <f t="shared" si="60"/>
        <v/>
      </c>
      <c r="AF128" s="218" t="str">
        <f t="shared" si="60"/>
        <v/>
      </c>
      <c r="AG128" s="218" t="str">
        <f t="shared" si="60"/>
        <v/>
      </c>
      <c r="AH128" s="218" t="str">
        <f t="shared" si="60"/>
        <v/>
      </c>
      <c r="AI128" s="218" t="str">
        <f t="shared" si="60"/>
        <v/>
      </c>
      <c r="AJ128" s="218" t="str">
        <f t="shared" si="60"/>
        <v/>
      </c>
      <c r="AK128" s="218" t="str">
        <f t="shared" si="60"/>
        <v/>
      </c>
      <c r="AL128" s="218" t="str">
        <f t="shared" si="60"/>
        <v/>
      </c>
      <c r="AM128" s="218" t="str">
        <f t="shared" si="60"/>
        <v/>
      </c>
      <c r="AN128" s="218" t="str">
        <f t="shared" si="60"/>
        <v/>
      </c>
      <c r="AO128" s="218" t="str">
        <f t="shared" si="60"/>
        <v/>
      </c>
      <c r="AP128" s="218" t="str">
        <f t="shared" si="60"/>
        <v/>
      </c>
      <c r="AQ128" s="218" t="str">
        <f t="shared" si="60"/>
        <v/>
      </c>
      <c r="AR128" s="218" t="str">
        <f t="shared" si="60"/>
        <v/>
      </c>
      <c r="AS128" s="218" t="str">
        <f t="shared" si="60"/>
        <v/>
      </c>
      <c r="AT128" s="218" t="str">
        <f t="shared" si="60"/>
        <v/>
      </c>
      <c r="AU128" s="218" t="str">
        <f t="shared" si="60"/>
        <v/>
      </c>
      <c r="AV128" s="218" t="str">
        <f t="shared" si="60"/>
        <v/>
      </c>
      <c r="AW128" s="218" t="str">
        <f t="shared" si="60"/>
        <v/>
      </c>
      <c r="AX128" s="218" t="str">
        <f t="shared" si="60"/>
        <v/>
      </c>
      <c r="AY128" s="218" t="str">
        <f t="shared" si="60"/>
        <v/>
      </c>
      <c r="AZ128" s="218" t="str">
        <f t="shared" si="60"/>
        <v/>
      </c>
      <c r="BA128" s="218" t="str">
        <f t="shared" si="60"/>
        <v/>
      </c>
      <c r="BB128" s="218" t="str">
        <f t="shared" si="60"/>
        <v/>
      </c>
      <c r="BC128" s="218" t="str">
        <f t="shared" si="60"/>
        <v/>
      </c>
      <c r="BD128" s="38"/>
      <c r="BE128" s="38"/>
      <c r="BF128" s="38"/>
      <c r="BG128" s="208">
        <f>SUM(BG104:BG127)</f>
        <v>0</v>
      </c>
      <c r="BH128" s="208">
        <f>SUM(BH111:BH126)</f>
        <v>0</v>
      </c>
      <c r="BI128" s="208">
        <f>SUM(BI104:BI127)</f>
        <v>0</v>
      </c>
      <c r="BJ128" s="221">
        <f>SUM(BJ104:BJ127)</f>
        <v>0</v>
      </c>
    </row>
    <row r="129" spans="2:62" ht="15.5" x14ac:dyDescent="0.35">
      <c r="B129" s="177"/>
      <c r="C129" s="233">
        <f t="shared" si="59"/>
        <v>13</v>
      </c>
      <c r="D129" s="234"/>
      <c r="E129" s="234"/>
      <c r="F129" s="234"/>
      <c r="G129" s="234"/>
      <c r="H129" s="234"/>
      <c r="I129" s="234"/>
      <c r="J129" s="234"/>
      <c r="K129" s="234"/>
      <c r="L129" s="234"/>
      <c r="M129" s="234"/>
      <c r="N129" s="234"/>
      <c r="O129" s="234"/>
      <c r="P129" s="38"/>
      <c r="Q129" s="178"/>
      <c r="X129" s="213"/>
      <c r="Y129" s="214"/>
      <c r="Z129" s="214"/>
      <c r="AA129" s="214"/>
      <c r="AB129" s="214"/>
      <c r="AC129" s="214"/>
      <c r="AD129" s="214"/>
      <c r="AE129" s="214"/>
      <c r="AF129" s="214"/>
      <c r="AG129" s="214"/>
      <c r="AH129" s="214"/>
      <c r="AI129" s="214"/>
      <c r="AJ129" s="214"/>
      <c r="AK129" s="214"/>
      <c r="AL129" s="214"/>
      <c r="AM129" s="214"/>
      <c r="AN129" s="214"/>
      <c r="AO129" s="214"/>
      <c r="AP129" s="214"/>
      <c r="AQ129" s="214"/>
      <c r="AR129" s="214"/>
      <c r="AS129" s="214"/>
      <c r="AT129" s="214"/>
      <c r="AU129" s="214"/>
      <c r="AV129" s="214"/>
      <c r="AW129" s="214"/>
      <c r="AX129" s="214"/>
      <c r="AY129" s="214"/>
      <c r="AZ129" s="214"/>
      <c r="BA129" s="214"/>
      <c r="BB129" s="214"/>
      <c r="BC129" s="214"/>
      <c r="BD129" s="216"/>
      <c r="BE129" s="216"/>
      <c r="BF129" s="216"/>
      <c r="BG129" s="222"/>
      <c r="BH129" s="223"/>
      <c r="BI129" s="223"/>
      <c r="BJ129" s="224"/>
    </row>
    <row r="130" spans="2:62" ht="15.5" x14ac:dyDescent="0.35">
      <c r="B130" s="177"/>
      <c r="C130" s="233">
        <f t="shared" si="59"/>
        <v>14</v>
      </c>
      <c r="D130" s="234"/>
      <c r="E130" s="234"/>
      <c r="F130" s="234"/>
      <c r="G130" s="234"/>
      <c r="H130" s="234"/>
      <c r="I130" s="234"/>
      <c r="J130" s="234"/>
      <c r="K130" s="234"/>
      <c r="L130" s="234"/>
      <c r="M130" s="234"/>
      <c r="N130" s="234"/>
      <c r="O130" s="234"/>
      <c r="P130" s="38"/>
      <c r="Q130" s="178"/>
      <c r="X130" s="226"/>
      <c r="Y130" s="227"/>
      <c r="Z130" s="227"/>
      <c r="AA130" s="227"/>
      <c r="AB130" s="227"/>
      <c r="AC130" s="227"/>
      <c r="AD130" s="227"/>
      <c r="AE130" s="227"/>
      <c r="AF130" s="227"/>
      <c r="AG130" s="227"/>
      <c r="AH130" s="227"/>
      <c r="AI130" s="227"/>
      <c r="AJ130" s="227"/>
      <c r="AK130" s="227"/>
      <c r="AL130" s="227"/>
      <c r="AM130" s="227"/>
      <c r="AN130" s="228"/>
      <c r="AO130" s="229"/>
      <c r="AP130" s="229"/>
      <c r="AQ130" s="229"/>
      <c r="AR130" s="229"/>
      <c r="AS130" s="229"/>
      <c r="AT130" s="229"/>
      <c r="AU130" s="229"/>
      <c r="AV130" s="229"/>
      <c r="AW130" s="229"/>
      <c r="AX130" s="229"/>
      <c r="AY130" s="229"/>
      <c r="AZ130" s="229"/>
      <c r="BA130" s="229"/>
      <c r="BB130" s="229"/>
      <c r="BC130" s="229"/>
      <c r="BD130" s="229"/>
      <c r="BE130" s="229"/>
      <c r="BF130" s="229"/>
      <c r="BG130" s="38"/>
      <c r="BH130" s="38"/>
      <c r="BI130" s="38"/>
      <c r="BJ130" s="178"/>
    </row>
    <row r="131" spans="2:62" ht="15.5" x14ac:dyDescent="0.35">
      <c r="B131" s="177"/>
      <c r="C131" s="233">
        <f t="shared" si="59"/>
        <v>15</v>
      </c>
      <c r="D131" s="234"/>
      <c r="E131" s="234"/>
      <c r="F131" s="234"/>
      <c r="G131" s="234"/>
      <c r="H131" s="234"/>
      <c r="I131" s="234"/>
      <c r="J131" s="234"/>
      <c r="K131" s="234"/>
      <c r="L131" s="234"/>
      <c r="M131" s="234"/>
      <c r="N131" s="234"/>
      <c r="O131" s="234"/>
      <c r="P131" s="38"/>
      <c r="Q131" s="178"/>
      <c r="X131" s="177" t="s">
        <v>144</v>
      </c>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178"/>
    </row>
    <row r="132" spans="2:62" ht="15.5" x14ac:dyDescent="0.35">
      <c r="B132" s="177"/>
      <c r="C132" s="233">
        <f t="shared" si="59"/>
        <v>16</v>
      </c>
      <c r="D132" s="234"/>
      <c r="E132" s="234"/>
      <c r="F132" s="234"/>
      <c r="G132" s="234"/>
      <c r="H132" s="234"/>
      <c r="I132" s="234"/>
      <c r="J132" s="234"/>
      <c r="K132" s="234"/>
      <c r="L132" s="234"/>
      <c r="M132" s="234"/>
      <c r="N132" s="234"/>
      <c r="O132" s="234"/>
      <c r="P132" s="38"/>
      <c r="Q132" s="178"/>
      <c r="X132" s="177"/>
      <c r="Y132" s="38"/>
      <c r="Z132" s="194" t="str">
        <f t="shared" ref="Z132:BD132" si="61">IFERROR(SUMIF(Z135:Z158,"&gt;0",Z135:Z158)/-SUMIF(Z135:Z158,"&lt;0",Z135:Z158),"")</f>
        <v/>
      </c>
      <c r="AA132" s="194" t="str">
        <f t="shared" si="61"/>
        <v/>
      </c>
      <c r="AB132" s="194" t="str">
        <f t="shared" si="61"/>
        <v/>
      </c>
      <c r="AC132" s="194" t="str">
        <f t="shared" si="61"/>
        <v/>
      </c>
      <c r="AD132" s="194" t="str">
        <f t="shared" si="61"/>
        <v/>
      </c>
      <c r="AE132" s="194" t="str">
        <f t="shared" si="61"/>
        <v/>
      </c>
      <c r="AF132" s="194" t="str">
        <f t="shared" si="61"/>
        <v/>
      </c>
      <c r="AG132" s="194" t="str">
        <f t="shared" si="61"/>
        <v/>
      </c>
      <c r="AH132" s="194" t="str">
        <f t="shared" si="61"/>
        <v/>
      </c>
      <c r="AI132" s="194" t="str">
        <f t="shared" si="61"/>
        <v/>
      </c>
      <c r="AJ132" s="194" t="str">
        <f t="shared" si="61"/>
        <v/>
      </c>
      <c r="AK132" s="194" t="str">
        <f t="shared" si="61"/>
        <v/>
      </c>
      <c r="AL132" s="194" t="str">
        <f t="shared" si="61"/>
        <v/>
      </c>
      <c r="AM132" s="194" t="str">
        <f t="shared" si="61"/>
        <v/>
      </c>
      <c r="AN132" s="194" t="str">
        <f t="shared" si="61"/>
        <v/>
      </c>
      <c r="AO132" s="194" t="str">
        <f t="shared" si="61"/>
        <v/>
      </c>
      <c r="AP132" s="194" t="str">
        <f t="shared" si="61"/>
        <v/>
      </c>
      <c r="AQ132" s="194" t="str">
        <f t="shared" si="61"/>
        <v/>
      </c>
      <c r="AR132" s="194" t="str">
        <f t="shared" si="61"/>
        <v/>
      </c>
      <c r="AS132" s="194" t="str">
        <f t="shared" si="61"/>
        <v/>
      </c>
      <c r="AT132" s="194" t="str">
        <f t="shared" si="61"/>
        <v/>
      </c>
      <c r="AU132" s="194" t="str">
        <f t="shared" si="61"/>
        <v/>
      </c>
      <c r="AV132" s="194" t="str">
        <f t="shared" si="61"/>
        <v/>
      </c>
      <c r="AW132" s="194" t="str">
        <f t="shared" si="61"/>
        <v/>
      </c>
      <c r="AX132" s="194" t="str">
        <f t="shared" si="61"/>
        <v/>
      </c>
      <c r="AY132" s="194" t="str">
        <f t="shared" si="61"/>
        <v/>
      </c>
      <c r="AZ132" s="194" t="str">
        <f t="shared" si="61"/>
        <v/>
      </c>
      <c r="BA132" s="194" t="str">
        <f t="shared" si="61"/>
        <v/>
      </c>
      <c r="BB132" s="194" t="str">
        <f t="shared" si="61"/>
        <v/>
      </c>
      <c r="BC132" s="194" t="str">
        <f t="shared" si="61"/>
        <v/>
      </c>
      <c r="BD132" s="194" t="str">
        <f t="shared" si="61"/>
        <v/>
      </c>
      <c r="BE132" s="38"/>
      <c r="BF132" s="38"/>
      <c r="BG132" s="42"/>
      <c r="BH132" s="38"/>
      <c r="BI132" s="38"/>
      <c r="BJ132" s="178"/>
    </row>
    <row r="133" spans="2:62" ht="15.5" x14ac:dyDescent="0.35">
      <c r="B133" s="177"/>
      <c r="C133" s="233">
        <f t="shared" si="59"/>
        <v>17</v>
      </c>
      <c r="D133" s="234"/>
      <c r="E133" s="234"/>
      <c r="F133" s="234"/>
      <c r="G133" s="234"/>
      <c r="H133" s="234"/>
      <c r="I133" s="234"/>
      <c r="J133" s="234"/>
      <c r="K133" s="234"/>
      <c r="L133" s="234"/>
      <c r="M133" s="234"/>
      <c r="N133" s="234"/>
      <c r="O133" s="234"/>
      <c r="P133" s="38"/>
      <c r="Q133" s="178"/>
      <c r="X133" s="177"/>
      <c r="Y133" s="179" t="s">
        <v>98</v>
      </c>
      <c r="Z133" s="60">
        <v>1</v>
      </c>
      <c r="AA133" s="60">
        <v>2</v>
      </c>
      <c r="AB133" s="60">
        <v>3</v>
      </c>
      <c r="AC133" s="60">
        <v>4</v>
      </c>
      <c r="AD133" s="60">
        <v>5</v>
      </c>
      <c r="AE133" s="60">
        <v>6</v>
      </c>
      <c r="AF133" s="60">
        <v>7</v>
      </c>
      <c r="AG133" s="60">
        <v>8</v>
      </c>
      <c r="AH133" s="60">
        <v>9</v>
      </c>
      <c r="AI133" s="60">
        <v>10</v>
      </c>
      <c r="AJ133" s="60">
        <v>11</v>
      </c>
      <c r="AK133" s="60">
        <v>12</v>
      </c>
      <c r="AL133" s="60">
        <v>13</v>
      </c>
      <c r="AM133" s="60">
        <v>14</v>
      </c>
      <c r="AN133" s="60">
        <v>15</v>
      </c>
      <c r="AO133" s="60">
        <v>16</v>
      </c>
      <c r="AP133" s="60">
        <v>17</v>
      </c>
      <c r="AQ133" s="60">
        <v>18</v>
      </c>
      <c r="AR133" s="60">
        <v>19</v>
      </c>
      <c r="AS133" s="60">
        <v>20</v>
      </c>
      <c r="AT133" s="60">
        <v>21</v>
      </c>
      <c r="AU133" s="60">
        <v>22</v>
      </c>
      <c r="AV133" s="60">
        <v>23</v>
      </c>
      <c r="AW133" s="60">
        <v>24</v>
      </c>
      <c r="AX133" s="60">
        <v>25</v>
      </c>
      <c r="AY133" s="60">
        <v>26</v>
      </c>
      <c r="AZ133" s="60">
        <v>27</v>
      </c>
      <c r="BA133" s="60">
        <v>28</v>
      </c>
      <c r="BB133" s="60">
        <v>29</v>
      </c>
      <c r="BC133" s="60">
        <v>30</v>
      </c>
      <c r="BD133" s="60">
        <v>31</v>
      </c>
      <c r="BE133" s="439" t="s">
        <v>99</v>
      </c>
      <c r="BF133" s="440"/>
      <c r="BG133" s="196" t="s">
        <v>100</v>
      </c>
      <c r="BH133" s="196" t="s">
        <v>101</v>
      </c>
      <c r="BI133" s="196" t="s">
        <v>102</v>
      </c>
      <c r="BJ133" s="197" t="s">
        <v>103</v>
      </c>
    </row>
    <row r="134" spans="2:62" ht="15.5" x14ac:dyDescent="0.35">
      <c r="B134" s="177"/>
      <c r="C134" s="233">
        <f t="shared" si="59"/>
        <v>18</v>
      </c>
      <c r="D134" s="234"/>
      <c r="E134" s="234"/>
      <c r="F134" s="234"/>
      <c r="G134" s="234"/>
      <c r="H134" s="234"/>
      <c r="I134" s="234"/>
      <c r="J134" s="234"/>
      <c r="K134" s="234"/>
      <c r="L134" s="234"/>
      <c r="M134" s="234"/>
      <c r="N134" s="234"/>
      <c r="O134" s="234"/>
      <c r="P134" s="38"/>
      <c r="Q134" s="178"/>
      <c r="X134" s="177"/>
      <c r="Y134" s="179"/>
      <c r="Z134" s="60" t="str">
        <f>VLOOKUP(WEEKDAY(CONCATENATE("5","/",Z133,"/",$AJ$6)),$BY$11:$BZ$17,2,FALSE)</f>
        <v>Tues</v>
      </c>
      <c r="AA134" s="60" t="str">
        <f t="shared" ref="AA134:BD134" si="62">VLOOKUP(WEEKDAY(CONCATENATE("5","/",AA133,"/",$AJ$6)),$BY$11:$BZ$17,2,FALSE)</f>
        <v>Wed</v>
      </c>
      <c r="AB134" s="60" t="str">
        <f t="shared" si="62"/>
        <v>Thur</v>
      </c>
      <c r="AC134" s="60" t="str">
        <f t="shared" si="62"/>
        <v>Fri</v>
      </c>
      <c r="AD134" s="60" t="str">
        <f t="shared" si="62"/>
        <v>Sat</v>
      </c>
      <c r="AE134" s="60" t="str">
        <f t="shared" si="62"/>
        <v>Sun</v>
      </c>
      <c r="AF134" s="60" t="str">
        <f t="shared" si="62"/>
        <v>Mon</v>
      </c>
      <c r="AG134" s="60" t="str">
        <f t="shared" si="62"/>
        <v>Tues</v>
      </c>
      <c r="AH134" s="60" t="str">
        <f t="shared" si="62"/>
        <v>Wed</v>
      </c>
      <c r="AI134" s="60" t="str">
        <f t="shared" si="62"/>
        <v>Thur</v>
      </c>
      <c r="AJ134" s="60" t="str">
        <f t="shared" si="62"/>
        <v>Fri</v>
      </c>
      <c r="AK134" s="60" t="str">
        <f t="shared" si="62"/>
        <v>Sat</v>
      </c>
      <c r="AL134" s="60" t="str">
        <f t="shared" si="62"/>
        <v>Sun</v>
      </c>
      <c r="AM134" s="60" t="str">
        <f t="shared" si="62"/>
        <v>Mon</v>
      </c>
      <c r="AN134" s="60" t="str">
        <f t="shared" si="62"/>
        <v>Tues</v>
      </c>
      <c r="AO134" s="60" t="str">
        <f t="shared" si="62"/>
        <v>Wed</v>
      </c>
      <c r="AP134" s="60" t="str">
        <f t="shared" si="62"/>
        <v>Thur</v>
      </c>
      <c r="AQ134" s="60" t="str">
        <f t="shared" si="62"/>
        <v>Fri</v>
      </c>
      <c r="AR134" s="60" t="str">
        <f t="shared" si="62"/>
        <v>Sat</v>
      </c>
      <c r="AS134" s="60" t="str">
        <f t="shared" si="62"/>
        <v>Sun</v>
      </c>
      <c r="AT134" s="60" t="str">
        <f t="shared" si="62"/>
        <v>Mon</v>
      </c>
      <c r="AU134" s="60" t="str">
        <f t="shared" si="62"/>
        <v>Tues</v>
      </c>
      <c r="AV134" s="60" t="str">
        <f t="shared" si="62"/>
        <v>Wed</v>
      </c>
      <c r="AW134" s="60" t="str">
        <f t="shared" si="62"/>
        <v>Thur</v>
      </c>
      <c r="AX134" s="60" t="str">
        <f t="shared" si="62"/>
        <v>Fri</v>
      </c>
      <c r="AY134" s="60" t="str">
        <f t="shared" si="62"/>
        <v>Sat</v>
      </c>
      <c r="AZ134" s="60" t="str">
        <f t="shared" si="62"/>
        <v>Sun</v>
      </c>
      <c r="BA134" s="60" t="str">
        <f t="shared" si="62"/>
        <v>Mon</v>
      </c>
      <c r="BB134" s="60" t="str">
        <f t="shared" si="62"/>
        <v>Tues</v>
      </c>
      <c r="BC134" s="60" t="str">
        <f t="shared" si="62"/>
        <v>Wed</v>
      </c>
      <c r="BD134" s="60" t="str">
        <f t="shared" si="62"/>
        <v>Thur</v>
      </c>
      <c r="BE134" s="439" t="s">
        <v>105</v>
      </c>
      <c r="BF134" s="440"/>
      <c r="BG134" s="196" t="s">
        <v>54</v>
      </c>
      <c r="BH134" s="196" t="s">
        <v>54</v>
      </c>
      <c r="BI134" s="196" t="s">
        <v>54</v>
      </c>
      <c r="BJ134" s="197" t="s">
        <v>54</v>
      </c>
    </row>
    <row r="135" spans="2:62" ht="15.5" x14ac:dyDescent="0.35">
      <c r="B135" s="177"/>
      <c r="C135" s="233">
        <f t="shared" si="59"/>
        <v>19</v>
      </c>
      <c r="D135" s="234"/>
      <c r="E135" s="234"/>
      <c r="F135" s="234"/>
      <c r="G135" s="234"/>
      <c r="H135" s="234"/>
      <c r="I135" s="234"/>
      <c r="J135" s="234"/>
      <c r="K135" s="234"/>
      <c r="L135" s="234"/>
      <c r="M135" s="234"/>
      <c r="N135" s="234"/>
      <c r="O135" s="234"/>
      <c r="P135" s="38"/>
      <c r="Q135" s="178"/>
      <c r="X135" s="177"/>
      <c r="Y135" s="198">
        <v>1</v>
      </c>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c r="BD135" s="199"/>
      <c r="BE135" s="437">
        <f>SUM(Z135:BD135)/COUNT(Z$133:BD$133)</f>
        <v>0</v>
      </c>
      <c r="BF135" s="438">
        <f t="shared" ref="BF135" si="63">SUM(AA135:BC135)/COUNT(AA$40:BC$40)</f>
        <v>0</v>
      </c>
      <c r="BG135" s="200">
        <f t="shared" ref="BG135:BG141" si="64">SUM($Z135:$BD135)</f>
        <v>0</v>
      </c>
      <c r="BH135" s="200">
        <v>0</v>
      </c>
      <c r="BI135" s="201">
        <f>SUMIF(Z135:BD135,"&lt;0",Z135:BD135)</f>
        <v>0</v>
      </c>
      <c r="BJ135" s="202">
        <f>SUMIF(Z135:BD135,"&gt;0",Z135:BD135)</f>
        <v>0</v>
      </c>
    </row>
    <row r="136" spans="2:62" ht="15.5" x14ac:dyDescent="0.35">
      <c r="B136" s="177"/>
      <c r="C136" s="233">
        <f t="shared" si="59"/>
        <v>20</v>
      </c>
      <c r="D136" s="234"/>
      <c r="E136" s="234"/>
      <c r="F136" s="234"/>
      <c r="G136" s="234"/>
      <c r="H136" s="234"/>
      <c r="I136" s="234"/>
      <c r="J136" s="234"/>
      <c r="K136" s="234"/>
      <c r="L136" s="234"/>
      <c r="M136" s="234"/>
      <c r="N136" s="234"/>
      <c r="O136" s="234"/>
      <c r="P136" s="38"/>
      <c r="Q136" s="178"/>
      <c r="X136" s="177"/>
      <c r="Y136" s="198">
        <v>2</v>
      </c>
      <c r="Z136" s="199"/>
      <c r="AA136" s="199"/>
      <c r="AB136" s="199"/>
      <c r="AC136" s="199"/>
      <c r="AD136" s="199"/>
      <c r="AE136" s="199"/>
      <c r="AF136" s="199"/>
      <c r="AG136" s="199"/>
      <c r="AH136" s="199"/>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c r="BD136" s="199"/>
      <c r="BE136" s="437">
        <f t="shared" ref="BE136:BE158" si="65">SUM(Z136:BD136)/COUNT(Z$133:BD$133)</f>
        <v>0</v>
      </c>
      <c r="BF136" s="438">
        <f t="shared" ref="BF136:BF158" si="66">SUM(AA136:BC136)/COUNT(AA$40:BC$40)</f>
        <v>0</v>
      </c>
      <c r="BG136" s="203">
        <f t="shared" si="64"/>
        <v>0</v>
      </c>
      <c r="BH136" s="203">
        <v>0</v>
      </c>
      <c r="BI136" s="204">
        <f t="shared" ref="BI136:BI158" si="67">SUMIF(Z136:BD136,"&lt;0",Z136:BD136)</f>
        <v>0</v>
      </c>
      <c r="BJ136" s="205">
        <f t="shared" ref="BJ136:BJ158" si="68">SUMIF(Z136:BD136,"&gt;0",Z136:BD136)</f>
        <v>0</v>
      </c>
    </row>
    <row r="137" spans="2:62" ht="15.5" x14ac:dyDescent="0.35">
      <c r="B137" s="177"/>
      <c r="C137" s="233">
        <f t="shared" si="59"/>
        <v>21</v>
      </c>
      <c r="D137" s="234"/>
      <c r="E137" s="234"/>
      <c r="F137" s="234"/>
      <c r="G137" s="234"/>
      <c r="H137" s="234"/>
      <c r="I137" s="234"/>
      <c r="J137" s="234"/>
      <c r="K137" s="234"/>
      <c r="L137" s="234"/>
      <c r="M137" s="234"/>
      <c r="N137" s="234"/>
      <c r="O137" s="234"/>
      <c r="P137" s="38"/>
      <c r="Q137" s="178"/>
      <c r="X137" s="177"/>
      <c r="Y137" s="198">
        <v>3</v>
      </c>
      <c r="Z137" s="199"/>
      <c r="AA137" s="199"/>
      <c r="AB137" s="199"/>
      <c r="AC137" s="199"/>
      <c r="AD137" s="199"/>
      <c r="AE137" s="199"/>
      <c r="AF137" s="199"/>
      <c r="AG137" s="199"/>
      <c r="AH137" s="199"/>
      <c r="AI137" s="199"/>
      <c r="AJ137" s="199"/>
      <c r="AK137" s="199"/>
      <c r="AL137" s="199"/>
      <c r="AM137" s="199"/>
      <c r="AN137" s="199"/>
      <c r="AO137" s="199"/>
      <c r="AP137" s="199"/>
      <c r="AQ137" s="199"/>
      <c r="AR137" s="199"/>
      <c r="AS137" s="199"/>
      <c r="AT137" s="199"/>
      <c r="AU137" s="199"/>
      <c r="AV137" s="199"/>
      <c r="AW137" s="199"/>
      <c r="AX137" s="199"/>
      <c r="AY137" s="199"/>
      <c r="AZ137" s="199"/>
      <c r="BA137" s="199"/>
      <c r="BB137" s="199"/>
      <c r="BC137" s="199"/>
      <c r="BD137" s="199"/>
      <c r="BE137" s="437">
        <f t="shared" si="65"/>
        <v>0</v>
      </c>
      <c r="BF137" s="438">
        <f t="shared" si="66"/>
        <v>0</v>
      </c>
      <c r="BG137" s="203">
        <f t="shared" si="64"/>
        <v>0</v>
      </c>
      <c r="BH137" s="203">
        <v>0</v>
      </c>
      <c r="BI137" s="204">
        <f t="shared" si="67"/>
        <v>0</v>
      </c>
      <c r="BJ137" s="205">
        <f t="shared" si="68"/>
        <v>0</v>
      </c>
    </row>
    <row r="138" spans="2:62" ht="15.5" x14ac:dyDescent="0.35">
      <c r="B138" s="177"/>
      <c r="C138" s="233">
        <f t="shared" si="59"/>
        <v>22</v>
      </c>
      <c r="D138" s="234"/>
      <c r="E138" s="234"/>
      <c r="F138" s="234"/>
      <c r="G138" s="234"/>
      <c r="H138" s="234"/>
      <c r="I138" s="234"/>
      <c r="J138" s="234"/>
      <c r="K138" s="234"/>
      <c r="L138" s="234"/>
      <c r="M138" s="234"/>
      <c r="N138" s="234"/>
      <c r="O138" s="234"/>
      <c r="P138" s="38"/>
      <c r="Q138" s="178"/>
      <c r="X138" s="177"/>
      <c r="Y138" s="198">
        <v>4</v>
      </c>
      <c r="Z138" s="199"/>
      <c r="AA138" s="199"/>
      <c r="AB138" s="199"/>
      <c r="AC138" s="199"/>
      <c r="AD138" s="199"/>
      <c r="AE138" s="199"/>
      <c r="AF138" s="199"/>
      <c r="AG138" s="199"/>
      <c r="AH138" s="199"/>
      <c r="AI138" s="199"/>
      <c r="AJ138" s="199"/>
      <c r="AK138" s="199"/>
      <c r="AL138" s="199"/>
      <c r="AM138" s="199"/>
      <c r="AN138" s="199"/>
      <c r="AO138" s="199"/>
      <c r="AP138" s="199"/>
      <c r="AQ138" s="199"/>
      <c r="AR138" s="199"/>
      <c r="AS138" s="199"/>
      <c r="AT138" s="199"/>
      <c r="AU138" s="199"/>
      <c r="AV138" s="199"/>
      <c r="AW138" s="199"/>
      <c r="AX138" s="199"/>
      <c r="AY138" s="199"/>
      <c r="AZ138" s="199"/>
      <c r="BA138" s="199"/>
      <c r="BB138" s="199"/>
      <c r="BC138" s="199"/>
      <c r="BD138" s="199"/>
      <c r="BE138" s="437">
        <f t="shared" si="65"/>
        <v>0</v>
      </c>
      <c r="BF138" s="438">
        <f t="shared" si="66"/>
        <v>0</v>
      </c>
      <c r="BG138" s="203">
        <f t="shared" si="64"/>
        <v>0</v>
      </c>
      <c r="BH138" s="203">
        <v>0</v>
      </c>
      <c r="BI138" s="204">
        <f t="shared" si="67"/>
        <v>0</v>
      </c>
      <c r="BJ138" s="205">
        <f t="shared" si="68"/>
        <v>0</v>
      </c>
    </row>
    <row r="139" spans="2:62" ht="15.75" customHeight="1" x14ac:dyDescent="0.35">
      <c r="B139" s="177"/>
      <c r="C139" s="233">
        <f t="shared" si="59"/>
        <v>23</v>
      </c>
      <c r="D139" s="234"/>
      <c r="E139" s="234"/>
      <c r="F139" s="234"/>
      <c r="G139" s="234"/>
      <c r="H139" s="234"/>
      <c r="I139" s="234"/>
      <c r="J139" s="234"/>
      <c r="K139" s="234"/>
      <c r="L139" s="234"/>
      <c r="M139" s="234"/>
      <c r="N139" s="234"/>
      <c r="O139" s="234"/>
      <c r="P139" s="38"/>
      <c r="Q139" s="178"/>
      <c r="X139" s="177"/>
      <c r="Y139" s="198">
        <v>5</v>
      </c>
      <c r="Z139" s="199"/>
      <c r="AA139" s="199"/>
      <c r="AB139" s="199"/>
      <c r="AC139" s="199"/>
      <c r="AD139" s="199"/>
      <c r="AE139" s="199"/>
      <c r="AF139" s="199"/>
      <c r="AG139" s="199"/>
      <c r="AH139" s="199"/>
      <c r="AI139" s="199"/>
      <c r="AJ139" s="199"/>
      <c r="AK139" s="199"/>
      <c r="AL139" s="199"/>
      <c r="AM139" s="199"/>
      <c r="AN139" s="199"/>
      <c r="AO139" s="199"/>
      <c r="AP139" s="199"/>
      <c r="AQ139" s="199"/>
      <c r="AR139" s="199"/>
      <c r="AS139" s="199"/>
      <c r="AT139" s="199"/>
      <c r="AU139" s="199"/>
      <c r="AV139" s="199"/>
      <c r="AW139" s="199"/>
      <c r="AX139" s="199"/>
      <c r="AY139" s="199"/>
      <c r="AZ139" s="199"/>
      <c r="BA139" s="199"/>
      <c r="BB139" s="199"/>
      <c r="BC139" s="199"/>
      <c r="BD139" s="199"/>
      <c r="BE139" s="437">
        <f t="shared" si="65"/>
        <v>0</v>
      </c>
      <c r="BF139" s="438">
        <f t="shared" si="66"/>
        <v>0</v>
      </c>
      <c r="BG139" s="203">
        <f t="shared" si="64"/>
        <v>0</v>
      </c>
      <c r="BH139" s="203">
        <v>0</v>
      </c>
      <c r="BI139" s="204">
        <f t="shared" si="67"/>
        <v>0</v>
      </c>
      <c r="BJ139" s="205">
        <f t="shared" si="68"/>
        <v>0</v>
      </c>
    </row>
    <row r="140" spans="2:62" ht="15.5" x14ac:dyDescent="0.35">
      <c r="B140" s="177"/>
      <c r="C140" s="233">
        <f t="shared" si="59"/>
        <v>24</v>
      </c>
      <c r="D140" s="234"/>
      <c r="E140" s="234"/>
      <c r="F140" s="234"/>
      <c r="G140" s="234"/>
      <c r="H140" s="234"/>
      <c r="I140" s="234"/>
      <c r="J140" s="234"/>
      <c r="K140" s="234"/>
      <c r="L140" s="234"/>
      <c r="M140" s="234"/>
      <c r="N140" s="234"/>
      <c r="O140" s="234"/>
      <c r="P140" s="38"/>
      <c r="Q140" s="178"/>
      <c r="X140" s="177"/>
      <c r="Y140" s="198">
        <v>6</v>
      </c>
      <c r="Z140" s="199"/>
      <c r="AA140" s="199"/>
      <c r="AB140" s="199"/>
      <c r="AC140" s="199"/>
      <c r="AD140" s="199"/>
      <c r="AE140" s="199"/>
      <c r="AF140" s="199"/>
      <c r="AG140" s="199"/>
      <c r="AH140" s="199"/>
      <c r="AI140" s="199"/>
      <c r="AJ140" s="199"/>
      <c r="AK140" s="199"/>
      <c r="AL140" s="199"/>
      <c r="AM140" s="199"/>
      <c r="AN140" s="199"/>
      <c r="AO140" s="199"/>
      <c r="AP140" s="199"/>
      <c r="AQ140" s="199"/>
      <c r="AR140" s="199"/>
      <c r="AS140" s="199"/>
      <c r="AT140" s="199"/>
      <c r="AU140" s="199"/>
      <c r="AV140" s="199"/>
      <c r="AW140" s="199"/>
      <c r="AX140" s="199"/>
      <c r="AY140" s="199"/>
      <c r="AZ140" s="199"/>
      <c r="BA140" s="199"/>
      <c r="BB140" s="199"/>
      <c r="BC140" s="199"/>
      <c r="BD140" s="199"/>
      <c r="BE140" s="437">
        <f t="shared" si="65"/>
        <v>0</v>
      </c>
      <c r="BF140" s="438">
        <f t="shared" si="66"/>
        <v>0</v>
      </c>
      <c r="BG140" s="203">
        <f t="shared" si="64"/>
        <v>0</v>
      </c>
      <c r="BH140" s="203">
        <v>0</v>
      </c>
      <c r="BI140" s="204">
        <f t="shared" si="67"/>
        <v>0</v>
      </c>
      <c r="BJ140" s="205">
        <f t="shared" si="68"/>
        <v>0</v>
      </c>
    </row>
    <row r="141" spans="2:62" ht="15.5" x14ac:dyDescent="0.35">
      <c r="B141" s="177"/>
      <c r="C141" s="233">
        <f t="shared" si="59"/>
        <v>25</v>
      </c>
      <c r="D141" s="234"/>
      <c r="E141" s="234"/>
      <c r="F141" s="234"/>
      <c r="G141" s="234"/>
      <c r="H141" s="234"/>
      <c r="I141" s="234"/>
      <c r="J141" s="234"/>
      <c r="K141" s="234"/>
      <c r="L141" s="234"/>
      <c r="M141" s="234"/>
      <c r="N141" s="234"/>
      <c r="O141" s="234"/>
      <c r="P141" s="38"/>
      <c r="Q141" s="178"/>
      <c r="X141" s="177"/>
      <c r="Y141" s="198">
        <v>7</v>
      </c>
      <c r="Z141" s="199"/>
      <c r="AA141" s="199"/>
      <c r="AB141" s="199"/>
      <c r="AC141" s="199"/>
      <c r="AD141" s="199"/>
      <c r="AE141" s="199"/>
      <c r="AF141" s="199"/>
      <c r="AG141" s="199"/>
      <c r="AH141" s="199"/>
      <c r="AI141" s="199"/>
      <c r="AJ141" s="199"/>
      <c r="AK141" s="199"/>
      <c r="AL141" s="199"/>
      <c r="AM141" s="199"/>
      <c r="AN141" s="199"/>
      <c r="AO141" s="199"/>
      <c r="AP141" s="199"/>
      <c r="AQ141" s="199"/>
      <c r="AR141" s="199"/>
      <c r="AS141" s="199"/>
      <c r="AT141" s="199"/>
      <c r="AU141" s="199"/>
      <c r="AV141" s="199"/>
      <c r="AW141" s="199"/>
      <c r="AX141" s="199"/>
      <c r="AY141" s="199"/>
      <c r="AZ141" s="199"/>
      <c r="BA141" s="199"/>
      <c r="BB141" s="199"/>
      <c r="BC141" s="199"/>
      <c r="BD141" s="199"/>
      <c r="BE141" s="437">
        <f t="shared" si="65"/>
        <v>0</v>
      </c>
      <c r="BF141" s="438">
        <f t="shared" si="66"/>
        <v>0</v>
      </c>
      <c r="BG141" s="203">
        <f t="shared" si="64"/>
        <v>0</v>
      </c>
      <c r="BH141" s="203">
        <v>0</v>
      </c>
      <c r="BI141" s="204">
        <f t="shared" si="67"/>
        <v>0</v>
      </c>
      <c r="BJ141" s="205">
        <f t="shared" si="68"/>
        <v>0</v>
      </c>
    </row>
    <row r="142" spans="2:62" ht="15.5" x14ac:dyDescent="0.35">
      <c r="B142" s="177"/>
      <c r="C142" s="233">
        <f t="shared" si="59"/>
        <v>26</v>
      </c>
      <c r="D142" s="234"/>
      <c r="E142" s="234"/>
      <c r="F142" s="234"/>
      <c r="G142" s="234"/>
      <c r="H142" s="234"/>
      <c r="I142" s="234"/>
      <c r="J142" s="234"/>
      <c r="K142" s="234"/>
      <c r="L142" s="234"/>
      <c r="M142" s="234"/>
      <c r="N142" s="234"/>
      <c r="O142" s="234"/>
      <c r="P142" s="38"/>
      <c r="Q142" s="178"/>
      <c r="X142" s="177"/>
      <c r="Y142" s="198">
        <v>8</v>
      </c>
      <c r="Z142" s="199"/>
      <c r="AA142" s="199"/>
      <c r="AB142" s="199"/>
      <c r="AC142" s="199"/>
      <c r="AD142" s="199"/>
      <c r="AE142" s="199"/>
      <c r="AF142" s="199"/>
      <c r="AG142" s="199"/>
      <c r="AH142" s="199"/>
      <c r="AI142" s="199"/>
      <c r="AJ142" s="199"/>
      <c r="AK142" s="199"/>
      <c r="AL142" s="199"/>
      <c r="AM142" s="199"/>
      <c r="AN142" s="199"/>
      <c r="AO142" s="199"/>
      <c r="AP142" s="199"/>
      <c r="AQ142" s="199"/>
      <c r="AR142" s="199"/>
      <c r="AS142" s="199"/>
      <c r="AT142" s="199"/>
      <c r="AU142" s="199"/>
      <c r="AV142" s="199"/>
      <c r="AW142" s="199"/>
      <c r="AX142" s="199"/>
      <c r="AY142" s="199"/>
      <c r="AZ142" s="199"/>
      <c r="BA142" s="199"/>
      <c r="BB142" s="199"/>
      <c r="BC142" s="199"/>
      <c r="BD142" s="199"/>
      <c r="BE142" s="437">
        <f t="shared" si="65"/>
        <v>0</v>
      </c>
      <c r="BF142" s="438">
        <f t="shared" si="66"/>
        <v>0</v>
      </c>
      <c r="BG142" s="203">
        <f t="shared" ref="BG142:BG157" si="69">(SUMIF($Z$134:$BD$134,"Sat",$Z142:$BD142)+SUMIF($Z$134:$BD$134,"Sun",$Z142:$BD142))</f>
        <v>0</v>
      </c>
      <c r="BH142" s="203">
        <f t="shared" ref="BH142:BH157" si="70">(SUM($Z142:$BD142)-(SUMIF($Z$134:$BD$134,"Sat",$Z142:$BD142)+SUMIF($Z$134:$BD$134,"Sun",$Z142:$BD142)))</f>
        <v>0</v>
      </c>
      <c r="BI142" s="204">
        <f t="shared" si="67"/>
        <v>0</v>
      </c>
      <c r="BJ142" s="205">
        <f t="shared" si="68"/>
        <v>0</v>
      </c>
    </row>
    <row r="143" spans="2:62" ht="15.5" x14ac:dyDescent="0.35">
      <c r="B143" s="177"/>
      <c r="C143" s="233">
        <f t="shared" si="59"/>
        <v>27</v>
      </c>
      <c r="D143" s="234"/>
      <c r="E143" s="234"/>
      <c r="F143" s="234"/>
      <c r="G143" s="234"/>
      <c r="H143" s="234"/>
      <c r="I143" s="234"/>
      <c r="J143" s="234"/>
      <c r="K143" s="234"/>
      <c r="L143" s="234"/>
      <c r="M143" s="234"/>
      <c r="N143" s="234"/>
      <c r="O143" s="234"/>
      <c r="P143" s="38"/>
      <c r="Q143" s="178"/>
      <c r="X143" s="177"/>
      <c r="Y143" s="198">
        <v>9</v>
      </c>
      <c r="Z143" s="199"/>
      <c r="AA143" s="199"/>
      <c r="AB143" s="199"/>
      <c r="AC143" s="199"/>
      <c r="AD143" s="199"/>
      <c r="AE143" s="199"/>
      <c r="AF143" s="199"/>
      <c r="AG143" s="199"/>
      <c r="AH143" s="199"/>
      <c r="AI143" s="199"/>
      <c r="AJ143" s="199"/>
      <c r="AK143" s="199"/>
      <c r="AL143" s="199"/>
      <c r="AM143" s="199"/>
      <c r="AN143" s="199"/>
      <c r="AO143" s="199"/>
      <c r="AP143" s="199"/>
      <c r="AQ143" s="199"/>
      <c r="AR143" s="199"/>
      <c r="AS143" s="199"/>
      <c r="AT143" s="199"/>
      <c r="AU143" s="199"/>
      <c r="AV143" s="199"/>
      <c r="AW143" s="199"/>
      <c r="AX143" s="199"/>
      <c r="AY143" s="199"/>
      <c r="AZ143" s="199"/>
      <c r="BA143" s="199"/>
      <c r="BB143" s="199"/>
      <c r="BC143" s="199"/>
      <c r="BD143" s="199"/>
      <c r="BE143" s="437">
        <f t="shared" si="65"/>
        <v>0</v>
      </c>
      <c r="BF143" s="438">
        <f t="shared" si="66"/>
        <v>0</v>
      </c>
      <c r="BG143" s="203">
        <f t="shared" si="69"/>
        <v>0</v>
      </c>
      <c r="BH143" s="203">
        <f t="shared" si="70"/>
        <v>0</v>
      </c>
      <c r="BI143" s="204">
        <f t="shared" si="67"/>
        <v>0</v>
      </c>
      <c r="BJ143" s="205">
        <f t="shared" si="68"/>
        <v>0</v>
      </c>
    </row>
    <row r="144" spans="2:62" ht="15.5" x14ac:dyDescent="0.35">
      <c r="B144" s="177"/>
      <c r="C144" s="233">
        <f t="shared" si="59"/>
        <v>28</v>
      </c>
      <c r="D144" s="234"/>
      <c r="E144" s="234"/>
      <c r="F144" s="234"/>
      <c r="G144" s="234"/>
      <c r="H144" s="234"/>
      <c r="I144" s="234"/>
      <c r="J144" s="234"/>
      <c r="K144" s="234"/>
      <c r="L144" s="234"/>
      <c r="M144" s="234"/>
      <c r="N144" s="234"/>
      <c r="O144" s="234"/>
      <c r="P144" s="38"/>
      <c r="Q144" s="178"/>
      <c r="X144" s="177"/>
      <c r="Y144" s="198">
        <v>10</v>
      </c>
      <c r="Z144" s="199"/>
      <c r="AA144" s="199"/>
      <c r="AB144" s="199"/>
      <c r="AC144" s="199"/>
      <c r="AD144" s="199"/>
      <c r="AE144" s="199"/>
      <c r="AF144" s="199"/>
      <c r="AG144" s="199"/>
      <c r="AH144" s="199"/>
      <c r="AI144" s="199"/>
      <c r="AJ144" s="199"/>
      <c r="AK144" s="199"/>
      <c r="AL144" s="199"/>
      <c r="AM144" s="199"/>
      <c r="AN144" s="199"/>
      <c r="AO144" s="199"/>
      <c r="AP144" s="199"/>
      <c r="AQ144" s="199"/>
      <c r="AR144" s="199"/>
      <c r="AS144" s="199"/>
      <c r="AT144" s="199"/>
      <c r="AU144" s="199"/>
      <c r="AV144" s="199"/>
      <c r="AW144" s="199"/>
      <c r="AX144" s="199"/>
      <c r="AY144" s="199"/>
      <c r="AZ144" s="199"/>
      <c r="BA144" s="199"/>
      <c r="BB144" s="199"/>
      <c r="BC144" s="199"/>
      <c r="BD144" s="199"/>
      <c r="BE144" s="437">
        <f t="shared" si="65"/>
        <v>0</v>
      </c>
      <c r="BF144" s="438">
        <f t="shared" si="66"/>
        <v>0</v>
      </c>
      <c r="BG144" s="203">
        <f t="shared" si="69"/>
        <v>0</v>
      </c>
      <c r="BH144" s="203">
        <f t="shared" si="70"/>
        <v>0</v>
      </c>
      <c r="BI144" s="204">
        <f t="shared" si="67"/>
        <v>0</v>
      </c>
      <c r="BJ144" s="205">
        <f t="shared" si="68"/>
        <v>0</v>
      </c>
    </row>
    <row r="145" spans="2:65" ht="15.5" x14ac:dyDescent="0.35">
      <c r="B145" s="177"/>
      <c r="C145" s="233">
        <f t="shared" si="59"/>
        <v>29</v>
      </c>
      <c r="D145" s="234"/>
      <c r="E145" s="234"/>
      <c r="F145" s="234"/>
      <c r="G145" s="234"/>
      <c r="H145" s="234"/>
      <c r="I145" s="234"/>
      <c r="J145" s="234"/>
      <c r="K145" s="234"/>
      <c r="L145" s="234"/>
      <c r="M145" s="234"/>
      <c r="N145" s="234"/>
      <c r="O145" s="234"/>
      <c r="P145" s="38"/>
      <c r="Q145" s="178"/>
      <c r="X145" s="177"/>
      <c r="Y145" s="198">
        <v>11</v>
      </c>
      <c r="Z145" s="199"/>
      <c r="AA145" s="199"/>
      <c r="AB145" s="199"/>
      <c r="AC145" s="199"/>
      <c r="AD145" s="199"/>
      <c r="AE145" s="199"/>
      <c r="AF145" s="199"/>
      <c r="AG145" s="199"/>
      <c r="AH145" s="199"/>
      <c r="AI145" s="199"/>
      <c r="AJ145" s="199"/>
      <c r="AK145" s="199"/>
      <c r="AL145" s="199"/>
      <c r="AM145" s="199"/>
      <c r="AN145" s="199"/>
      <c r="AO145" s="199"/>
      <c r="AP145" s="199"/>
      <c r="AQ145" s="199"/>
      <c r="AR145" s="199"/>
      <c r="AS145" s="199"/>
      <c r="AT145" s="199"/>
      <c r="AU145" s="199"/>
      <c r="AV145" s="199"/>
      <c r="AW145" s="199"/>
      <c r="AX145" s="199"/>
      <c r="AY145" s="199"/>
      <c r="AZ145" s="199"/>
      <c r="BA145" s="199"/>
      <c r="BB145" s="199"/>
      <c r="BC145" s="199"/>
      <c r="BD145" s="199"/>
      <c r="BE145" s="437">
        <f t="shared" si="65"/>
        <v>0</v>
      </c>
      <c r="BF145" s="438">
        <f t="shared" si="66"/>
        <v>0</v>
      </c>
      <c r="BG145" s="203">
        <f t="shared" si="69"/>
        <v>0</v>
      </c>
      <c r="BH145" s="203">
        <f t="shared" si="70"/>
        <v>0</v>
      </c>
      <c r="BI145" s="204">
        <f t="shared" si="67"/>
        <v>0</v>
      </c>
      <c r="BJ145" s="205">
        <f t="shared" si="68"/>
        <v>0</v>
      </c>
    </row>
    <row r="146" spans="2:65" ht="15.5" x14ac:dyDescent="0.35">
      <c r="B146" s="177"/>
      <c r="C146" s="233">
        <f t="shared" si="59"/>
        <v>30</v>
      </c>
      <c r="D146" s="234"/>
      <c r="E146" s="234"/>
      <c r="F146" s="234"/>
      <c r="G146" s="234"/>
      <c r="H146" s="234"/>
      <c r="I146" s="234"/>
      <c r="J146" s="234"/>
      <c r="K146" s="234"/>
      <c r="L146" s="234"/>
      <c r="M146" s="234"/>
      <c r="N146" s="234"/>
      <c r="O146" s="234"/>
      <c r="P146" s="38"/>
      <c r="Q146" s="178"/>
      <c r="X146" s="177"/>
      <c r="Y146" s="198">
        <v>12</v>
      </c>
      <c r="Z146" s="199"/>
      <c r="AA146" s="199"/>
      <c r="AB146" s="199"/>
      <c r="AC146" s="199"/>
      <c r="AD146" s="199"/>
      <c r="AE146" s="199"/>
      <c r="AF146" s="199"/>
      <c r="AG146" s="199"/>
      <c r="AH146" s="199"/>
      <c r="AI146" s="199"/>
      <c r="AJ146" s="199"/>
      <c r="AK146" s="199"/>
      <c r="AL146" s="199"/>
      <c r="AM146" s="199"/>
      <c r="AN146" s="199"/>
      <c r="AO146" s="199"/>
      <c r="AP146" s="199"/>
      <c r="AQ146" s="199"/>
      <c r="AR146" s="199"/>
      <c r="AS146" s="199"/>
      <c r="AT146" s="199"/>
      <c r="AU146" s="199"/>
      <c r="AV146" s="199"/>
      <c r="AW146" s="199"/>
      <c r="AX146" s="199"/>
      <c r="AY146" s="199"/>
      <c r="AZ146" s="199"/>
      <c r="BA146" s="199"/>
      <c r="BB146" s="199"/>
      <c r="BC146" s="199"/>
      <c r="BD146" s="199"/>
      <c r="BE146" s="437">
        <f t="shared" si="65"/>
        <v>0</v>
      </c>
      <c r="BF146" s="438">
        <f t="shared" si="66"/>
        <v>0</v>
      </c>
      <c r="BG146" s="203">
        <f t="shared" si="69"/>
        <v>0</v>
      </c>
      <c r="BH146" s="203">
        <f t="shared" si="70"/>
        <v>0</v>
      </c>
      <c r="BI146" s="204">
        <f t="shared" si="67"/>
        <v>0</v>
      </c>
      <c r="BJ146" s="205">
        <f t="shared" si="68"/>
        <v>0</v>
      </c>
    </row>
    <row r="147" spans="2:65" ht="15.5" x14ac:dyDescent="0.35">
      <c r="B147" s="177"/>
      <c r="C147" s="235">
        <f t="shared" si="59"/>
        <v>31</v>
      </c>
      <c r="D147" s="236"/>
      <c r="E147" s="236"/>
      <c r="F147" s="236"/>
      <c r="G147" s="236"/>
      <c r="H147" s="236"/>
      <c r="I147" s="236"/>
      <c r="J147" s="236"/>
      <c r="K147" s="236"/>
      <c r="L147" s="236"/>
      <c r="M147" s="236"/>
      <c r="N147" s="236"/>
      <c r="O147" s="236"/>
      <c r="P147" s="38"/>
      <c r="Q147" s="178"/>
      <c r="X147" s="177"/>
      <c r="Y147" s="198">
        <v>13</v>
      </c>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437">
        <f t="shared" si="65"/>
        <v>0</v>
      </c>
      <c r="BF147" s="438">
        <f t="shared" si="66"/>
        <v>0</v>
      </c>
      <c r="BG147" s="203">
        <f t="shared" si="69"/>
        <v>0</v>
      </c>
      <c r="BH147" s="203">
        <f t="shared" si="70"/>
        <v>0</v>
      </c>
      <c r="BI147" s="204">
        <f t="shared" si="67"/>
        <v>0</v>
      </c>
      <c r="BJ147" s="205">
        <f t="shared" si="68"/>
        <v>0</v>
      </c>
    </row>
    <row r="148" spans="2:65" ht="15.5" x14ac:dyDescent="0.35">
      <c r="B148" s="177"/>
      <c r="C148" s="461" t="s">
        <v>140</v>
      </c>
      <c r="D148" s="461"/>
      <c r="E148" s="461"/>
      <c r="F148" s="461"/>
      <c r="G148" s="461"/>
      <c r="H148" s="461"/>
      <c r="I148" s="461"/>
      <c r="J148" s="461"/>
      <c r="K148" s="461"/>
      <c r="L148" s="461"/>
      <c r="M148" s="461"/>
      <c r="N148" s="461"/>
      <c r="O148" s="461"/>
      <c r="P148" s="38"/>
      <c r="Q148" s="178"/>
      <c r="X148" s="177"/>
      <c r="Y148" s="198">
        <v>14</v>
      </c>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437">
        <f t="shared" si="65"/>
        <v>0</v>
      </c>
      <c r="BF148" s="438">
        <f t="shared" si="66"/>
        <v>0</v>
      </c>
      <c r="BG148" s="203">
        <f t="shared" si="69"/>
        <v>0</v>
      </c>
      <c r="BH148" s="203">
        <f t="shared" si="70"/>
        <v>0</v>
      </c>
      <c r="BI148" s="204">
        <f t="shared" si="67"/>
        <v>0</v>
      </c>
      <c r="BJ148" s="205">
        <f t="shared" si="68"/>
        <v>0</v>
      </c>
    </row>
    <row r="149" spans="2:65" ht="16" thickBot="1" x14ac:dyDescent="0.4">
      <c r="B149" s="183"/>
      <c r="C149" s="185"/>
      <c r="D149" s="185"/>
      <c r="E149" s="185"/>
      <c r="F149" s="185"/>
      <c r="G149" s="185"/>
      <c r="H149" s="185"/>
      <c r="I149" s="185"/>
      <c r="J149" s="237"/>
      <c r="K149" s="237"/>
      <c r="L149" s="237"/>
      <c r="M149" s="237"/>
      <c r="N149" s="237"/>
      <c r="O149" s="237"/>
      <c r="P149" s="237"/>
      <c r="Q149" s="186"/>
      <c r="X149" s="177"/>
      <c r="Y149" s="198">
        <v>15</v>
      </c>
      <c r="Z149" s="199"/>
      <c r="AA149" s="199"/>
      <c r="AB149" s="199"/>
      <c r="AC149" s="199"/>
      <c r="AD149" s="199"/>
      <c r="AE149" s="199"/>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c r="BD149" s="199"/>
      <c r="BE149" s="437">
        <f t="shared" si="65"/>
        <v>0</v>
      </c>
      <c r="BF149" s="438">
        <f t="shared" si="66"/>
        <v>0</v>
      </c>
      <c r="BG149" s="203">
        <f t="shared" si="69"/>
        <v>0</v>
      </c>
      <c r="BH149" s="203">
        <f t="shared" si="70"/>
        <v>0</v>
      </c>
      <c r="BI149" s="204">
        <f t="shared" si="67"/>
        <v>0</v>
      </c>
      <c r="BJ149" s="205">
        <f t="shared" si="68"/>
        <v>0</v>
      </c>
    </row>
    <row r="150" spans="2:65" ht="15.65" customHeight="1" x14ac:dyDescent="0.35">
      <c r="B150" s="177"/>
      <c r="C150" s="38"/>
      <c r="D150" s="38"/>
      <c r="E150" s="38"/>
      <c r="F150" s="38"/>
      <c r="G150" s="38"/>
      <c r="H150" s="38"/>
      <c r="I150" s="38"/>
      <c r="J150" s="238"/>
      <c r="K150" s="239"/>
      <c r="L150" s="239"/>
      <c r="M150" s="239"/>
      <c r="N150" s="239"/>
      <c r="O150" s="239"/>
      <c r="P150" s="239"/>
      <c r="Q150" s="178"/>
      <c r="X150" s="177"/>
      <c r="Y150" s="198">
        <v>16</v>
      </c>
      <c r="Z150" s="199"/>
      <c r="AA150" s="199"/>
      <c r="AB150" s="199"/>
      <c r="AC150" s="199"/>
      <c r="AD150" s="199"/>
      <c r="AE150" s="199"/>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c r="BD150" s="199"/>
      <c r="BE150" s="437">
        <f t="shared" si="65"/>
        <v>0</v>
      </c>
      <c r="BF150" s="438">
        <f t="shared" si="66"/>
        <v>0</v>
      </c>
      <c r="BG150" s="203">
        <f t="shared" si="69"/>
        <v>0</v>
      </c>
      <c r="BH150" s="203">
        <f t="shared" si="70"/>
        <v>0</v>
      </c>
      <c r="BI150" s="204">
        <f t="shared" si="67"/>
        <v>0</v>
      </c>
      <c r="BJ150" s="205">
        <f t="shared" si="68"/>
        <v>0</v>
      </c>
    </row>
    <row r="151" spans="2:65" ht="15.5" x14ac:dyDescent="0.35">
      <c r="B151" s="177"/>
      <c r="C151" s="38"/>
      <c r="D151" s="38"/>
      <c r="E151" s="38"/>
      <c r="F151" s="38"/>
      <c r="G151" s="38"/>
      <c r="H151" s="38"/>
      <c r="I151" s="38"/>
      <c r="J151" s="238"/>
      <c r="K151" s="239"/>
      <c r="L151" s="239"/>
      <c r="M151" s="239"/>
      <c r="N151" s="239"/>
      <c r="O151" s="239"/>
      <c r="P151" s="239"/>
      <c r="Q151" s="178"/>
      <c r="X151" s="177"/>
      <c r="Y151" s="198">
        <v>17</v>
      </c>
      <c r="Z151" s="199"/>
      <c r="AA151" s="199"/>
      <c r="AB151" s="199"/>
      <c r="AC151" s="199"/>
      <c r="AD151" s="199"/>
      <c r="AE151" s="199"/>
      <c r="AF151" s="199"/>
      <c r="AG151" s="199"/>
      <c r="AH151" s="199"/>
      <c r="AI151" s="199"/>
      <c r="AJ151" s="199"/>
      <c r="AK151" s="199"/>
      <c r="AL151" s="199"/>
      <c r="AM151" s="199"/>
      <c r="AN151" s="199"/>
      <c r="AO151" s="199"/>
      <c r="AP151" s="199"/>
      <c r="AQ151" s="199"/>
      <c r="AR151" s="199"/>
      <c r="AS151" s="199"/>
      <c r="AT151" s="199"/>
      <c r="AU151" s="199"/>
      <c r="AV151" s="199"/>
      <c r="AW151" s="199"/>
      <c r="AX151" s="199"/>
      <c r="AY151" s="199"/>
      <c r="AZ151" s="199"/>
      <c r="BA151" s="199"/>
      <c r="BB151" s="199"/>
      <c r="BC151" s="199"/>
      <c r="BD151" s="199"/>
      <c r="BE151" s="437">
        <f t="shared" si="65"/>
        <v>0</v>
      </c>
      <c r="BF151" s="438">
        <f t="shared" si="66"/>
        <v>0</v>
      </c>
      <c r="BG151" s="203">
        <f t="shared" si="69"/>
        <v>0</v>
      </c>
      <c r="BH151" s="203">
        <f t="shared" si="70"/>
        <v>0</v>
      </c>
      <c r="BI151" s="204">
        <f t="shared" si="67"/>
        <v>0</v>
      </c>
      <c r="BJ151" s="205">
        <f t="shared" si="68"/>
        <v>0</v>
      </c>
    </row>
    <row r="152" spans="2:65" ht="15.5" x14ac:dyDescent="0.35">
      <c r="B152" s="177"/>
      <c r="C152" s="38"/>
      <c r="D152" s="38"/>
      <c r="E152" s="38"/>
      <c r="F152" s="38"/>
      <c r="G152" s="38"/>
      <c r="H152" s="38"/>
      <c r="I152" s="38"/>
      <c r="J152" s="238"/>
      <c r="K152" s="239"/>
      <c r="L152" s="239"/>
      <c r="M152" s="239"/>
      <c r="N152" s="239"/>
      <c r="O152" s="239"/>
      <c r="P152" s="239"/>
      <c r="Q152" s="178"/>
      <c r="X152" s="177"/>
      <c r="Y152" s="198">
        <v>18</v>
      </c>
      <c r="Z152" s="199"/>
      <c r="AA152" s="199"/>
      <c r="AB152" s="199"/>
      <c r="AC152" s="199"/>
      <c r="AD152" s="199"/>
      <c r="AE152" s="199"/>
      <c r="AF152" s="199"/>
      <c r="AG152" s="199"/>
      <c r="AH152" s="199"/>
      <c r="AI152" s="199"/>
      <c r="AJ152" s="199"/>
      <c r="AK152" s="199"/>
      <c r="AL152" s="199"/>
      <c r="AM152" s="199"/>
      <c r="AN152" s="199"/>
      <c r="AO152" s="199"/>
      <c r="AP152" s="199"/>
      <c r="AQ152" s="199"/>
      <c r="AR152" s="199"/>
      <c r="AS152" s="199"/>
      <c r="AT152" s="199"/>
      <c r="AU152" s="199"/>
      <c r="AV152" s="199"/>
      <c r="AW152" s="199"/>
      <c r="AX152" s="199"/>
      <c r="AY152" s="199"/>
      <c r="AZ152" s="199"/>
      <c r="BA152" s="199"/>
      <c r="BB152" s="199"/>
      <c r="BC152" s="199"/>
      <c r="BD152" s="199"/>
      <c r="BE152" s="437">
        <f t="shared" si="65"/>
        <v>0</v>
      </c>
      <c r="BF152" s="438">
        <f t="shared" si="66"/>
        <v>0</v>
      </c>
      <c r="BG152" s="203">
        <f t="shared" si="69"/>
        <v>0</v>
      </c>
      <c r="BH152" s="203">
        <f t="shared" si="70"/>
        <v>0</v>
      </c>
      <c r="BI152" s="204">
        <f t="shared" si="67"/>
        <v>0</v>
      </c>
      <c r="BJ152" s="205">
        <f t="shared" si="68"/>
        <v>0</v>
      </c>
    </row>
    <row r="153" spans="2:65" ht="15.5" x14ac:dyDescent="0.35">
      <c r="B153" s="177"/>
      <c r="C153" s="38"/>
      <c r="D153" s="38"/>
      <c r="E153" s="38"/>
      <c r="F153" s="38"/>
      <c r="G153" s="38"/>
      <c r="H153" s="38"/>
      <c r="I153" s="38"/>
      <c r="J153" s="238"/>
      <c r="K153" s="239"/>
      <c r="L153" s="239"/>
      <c r="M153" s="239"/>
      <c r="N153" s="239"/>
      <c r="O153" s="239"/>
      <c r="P153" s="239"/>
      <c r="Q153" s="178"/>
      <c r="X153" s="177"/>
      <c r="Y153" s="198">
        <v>19</v>
      </c>
      <c r="Z153" s="199"/>
      <c r="AA153" s="199"/>
      <c r="AB153" s="199"/>
      <c r="AC153" s="199"/>
      <c r="AD153" s="199"/>
      <c r="AE153" s="199"/>
      <c r="AF153" s="199"/>
      <c r="AG153" s="199"/>
      <c r="AH153" s="199"/>
      <c r="AI153" s="199"/>
      <c r="AJ153" s="199"/>
      <c r="AK153" s="199"/>
      <c r="AL153" s="199"/>
      <c r="AM153" s="199"/>
      <c r="AN153" s="199"/>
      <c r="AO153" s="199"/>
      <c r="AP153" s="199"/>
      <c r="AQ153" s="199"/>
      <c r="AR153" s="199"/>
      <c r="AS153" s="199"/>
      <c r="AT153" s="199"/>
      <c r="AU153" s="199"/>
      <c r="AV153" s="199"/>
      <c r="AW153" s="199"/>
      <c r="AX153" s="199"/>
      <c r="AY153" s="199"/>
      <c r="AZ153" s="199"/>
      <c r="BA153" s="199"/>
      <c r="BB153" s="199"/>
      <c r="BC153" s="199"/>
      <c r="BD153" s="199"/>
      <c r="BE153" s="437">
        <f t="shared" si="65"/>
        <v>0</v>
      </c>
      <c r="BF153" s="438">
        <f t="shared" si="66"/>
        <v>0</v>
      </c>
      <c r="BG153" s="203">
        <f t="shared" si="69"/>
        <v>0</v>
      </c>
      <c r="BH153" s="203">
        <f t="shared" si="70"/>
        <v>0</v>
      </c>
      <c r="BI153" s="204">
        <f t="shared" si="67"/>
        <v>0</v>
      </c>
      <c r="BJ153" s="205">
        <f t="shared" si="68"/>
        <v>0</v>
      </c>
    </row>
    <row r="154" spans="2:65" ht="15.5" x14ac:dyDescent="0.35">
      <c r="B154" s="177"/>
      <c r="C154" s="321"/>
      <c r="D154" s="321"/>
      <c r="E154" s="321"/>
      <c r="F154" s="321"/>
      <c r="G154" s="321"/>
      <c r="H154" s="321"/>
      <c r="I154" s="321"/>
      <c r="J154" s="321"/>
      <c r="K154" s="321"/>
      <c r="L154" s="321"/>
      <c r="M154" s="321"/>
      <c r="N154" s="321"/>
      <c r="O154" s="321"/>
      <c r="P154" s="239"/>
      <c r="Q154" s="178"/>
      <c r="X154" s="177"/>
      <c r="Y154" s="198">
        <v>20</v>
      </c>
      <c r="Z154" s="199"/>
      <c r="AA154" s="199"/>
      <c r="AB154" s="199"/>
      <c r="AC154" s="199"/>
      <c r="AD154" s="199"/>
      <c r="AE154" s="199"/>
      <c r="AF154" s="199"/>
      <c r="AG154" s="199"/>
      <c r="AH154" s="199"/>
      <c r="AI154" s="199"/>
      <c r="AJ154" s="199"/>
      <c r="AK154" s="199"/>
      <c r="AL154" s="199"/>
      <c r="AM154" s="199"/>
      <c r="AN154" s="199"/>
      <c r="AO154" s="199"/>
      <c r="AP154" s="199"/>
      <c r="AQ154" s="199"/>
      <c r="AR154" s="199"/>
      <c r="AS154" s="199"/>
      <c r="AT154" s="199"/>
      <c r="AU154" s="199"/>
      <c r="AV154" s="199"/>
      <c r="AW154" s="199"/>
      <c r="AX154" s="199"/>
      <c r="AY154" s="199"/>
      <c r="AZ154" s="199"/>
      <c r="BA154" s="199"/>
      <c r="BB154" s="199"/>
      <c r="BC154" s="199"/>
      <c r="BD154" s="199"/>
      <c r="BE154" s="437">
        <f t="shared" si="65"/>
        <v>0</v>
      </c>
      <c r="BF154" s="438">
        <f t="shared" si="66"/>
        <v>0</v>
      </c>
      <c r="BG154" s="203">
        <f t="shared" si="69"/>
        <v>0</v>
      </c>
      <c r="BH154" s="203">
        <f t="shared" si="70"/>
        <v>0</v>
      </c>
      <c r="BI154" s="204">
        <f t="shared" si="67"/>
        <v>0</v>
      </c>
      <c r="BJ154" s="205">
        <f t="shared" si="68"/>
        <v>0</v>
      </c>
    </row>
    <row r="155" spans="2:65" ht="15.5" x14ac:dyDescent="0.35">
      <c r="B155" s="177"/>
      <c r="C155" s="444"/>
      <c r="D155" s="445"/>
      <c r="E155" s="445"/>
      <c r="F155" s="445"/>
      <c r="G155" s="445"/>
      <c r="H155" s="445"/>
      <c r="I155" s="445"/>
      <c r="J155" s="445"/>
      <c r="K155" s="445"/>
      <c r="L155" s="445"/>
      <c r="M155" s="445"/>
      <c r="N155" s="445"/>
      <c r="O155" s="446"/>
      <c r="P155" s="239"/>
      <c r="Q155" s="178"/>
      <c r="X155" s="177"/>
      <c r="Y155" s="198">
        <v>21</v>
      </c>
      <c r="Z155" s="199"/>
      <c r="AA155" s="199"/>
      <c r="AB155" s="199"/>
      <c r="AC155" s="199"/>
      <c r="AD155" s="199"/>
      <c r="AE155" s="199"/>
      <c r="AF155" s="199"/>
      <c r="AG155" s="199"/>
      <c r="AH155" s="199"/>
      <c r="AI155" s="199"/>
      <c r="AJ155" s="199"/>
      <c r="AK155" s="199"/>
      <c r="AL155" s="199"/>
      <c r="AM155" s="199"/>
      <c r="AN155" s="199"/>
      <c r="AO155" s="199"/>
      <c r="AP155" s="199"/>
      <c r="AQ155" s="199"/>
      <c r="AR155" s="199"/>
      <c r="AS155" s="199"/>
      <c r="AT155" s="199"/>
      <c r="AU155" s="199"/>
      <c r="AV155" s="199"/>
      <c r="AW155" s="199"/>
      <c r="AX155" s="199"/>
      <c r="AY155" s="199"/>
      <c r="AZ155" s="199"/>
      <c r="BA155" s="199"/>
      <c r="BB155" s="199"/>
      <c r="BC155" s="199"/>
      <c r="BD155" s="199"/>
      <c r="BE155" s="437">
        <f t="shared" si="65"/>
        <v>0</v>
      </c>
      <c r="BF155" s="438">
        <f t="shared" si="66"/>
        <v>0</v>
      </c>
      <c r="BG155" s="203">
        <f t="shared" si="69"/>
        <v>0</v>
      </c>
      <c r="BH155" s="203">
        <f t="shared" si="70"/>
        <v>0</v>
      </c>
      <c r="BI155" s="204">
        <f t="shared" si="67"/>
        <v>0</v>
      </c>
      <c r="BJ155" s="205">
        <f t="shared" si="68"/>
        <v>0</v>
      </c>
    </row>
    <row r="156" spans="2:65" ht="15.5" x14ac:dyDescent="0.35">
      <c r="B156" s="177"/>
      <c r="C156" s="447"/>
      <c r="D156" s="448"/>
      <c r="E156" s="448"/>
      <c r="F156" s="448"/>
      <c r="G156" s="448"/>
      <c r="H156" s="448"/>
      <c r="I156" s="448"/>
      <c r="J156" s="448"/>
      <c r="K156" s="448"/>
      <c r="L156" s="448"/>
      <c r="M156" s="448"/>
      <c r="N156" s="448"/>
      <c r="O156" s="449"/>
      <c r="P156" s="239"/>
      <c r="Q156" s="178"/>
      <c r="X156" s="177"/>
      <c r="Y156" s="198">
        <v>22</v>
      </c>
      <c r="Z156" s="199"/>
      <c r="AA156" s="199"/>
      <c r="AB156" s="199"/>
      <c r="AC156" s="199"/>
      <c r="AD156" s="199"/>
      <c r="AE156" s="199"/>
      <c r="AF156" s="199"/>
      <c r="AG156" s="199"/>
      <c r="AH156" s="199"/>
      <c r="AI156" s="199"/>
      <c r="AJ156" s="199"/>
      <c r="AK156" s="199"/>
      <c r="AL156" s="199"/>
      <c r="AM156" s="199"/>
      <c r="AN156" s="199"/>
      <c r="AO156" s="199"/>
      <c r="AP156" s="199"/>
      <c r="AQ156" s="199"/>
      <c r="AR156" s="199"/>
      <c r="AS156" s="199"/>
      <c r="AT156" s="199"/>
      <c r="AU156" s="199"/>
      <c r="AV156" s="199"/>
      <c r="AW156" s="199"/>
      <c r="AX156" s="199"/>
      <c r="AY156" s="199"/>
      <c r="AZ156" s="199"/>
      <c r="BA156" s="199"/>
      <c r="BB156" s="199"/>
      <c r="BC156" s="199"/>
      <c r="BD156" s="199"/>
      <c r="BE156" s="437">
        <f t="shared" si="65"/>
        <v>0</v>
      </c>
      <c r="BF156" s="438">
        <f t="shared" si="66"/>
        <v>0</v>
      </c>
      <c r="BG156" s="203">
        <f t="shared" si="69"/>
        <v>0</v>
      </c>
      <c r="BH156" s="203">
        <f t="shared" si="70"/>
        <v>0</v>
      </c>
      <c r="BI156" s="204">
        <f t="shared" si="67"/>
        <v>0</v>
      </c>
      <c r="BJ156" s="205">
        <f t="shared" si="68"/>
        <v>0</v>
      </c>
      <c r="BM156" s="13" t="s">
        <v>130</v>
      </c>
    </row>
    <row r="157" spans="2:65" ht="15.5" x14ac:dyDescent="0.35">
      <c r="B157" s="177"/>
      <c r="C157" s="447"/>
      <c r="D157" s="448"/>
      <c r="E157" s="448"/>
      <c r="F157" s="448"/>
      <c r="G157" s="448"/>
      <c r="H157" s="448"/>
      <c r="I157" s="448"/>
      <c r="J157" s="448"/>
      <c r="K157" s="448"/>
      <c r="L157" s="448"/>
      <c r="M157" s="448"/>
      <c r="N157" s="448"/>
      <c r="O157" s="449"/>
      <c r="P157" s="239"/>
      <c r="Q157" s="178"/>
      <c r="X157" s="177"/>
      <c r="Y157" s="198">
        <v>23</v>
      </c>
      <c r="Z157" s="199"/>
      <c r="AA157" s="199"/>
      <c r="AB157" s="199"/>
      <c r="AC157" s="199"/>
      <c r="AD157" s="199"/>
      <c r="AE157" s="199"/>
      <c r="AF157" s="199"/>
      <c r="AG157" s="199"/>
      <c r="AH157" s="199"/>
      <c r="AI157" s="199"/>
      <c r="AJ157" s="199"/>
      <c r="AK157" s="199"/>
      <c r="AL157" s="199"/>
      <c r="AM157" s="199"/>
      <c r="AN157" s="199"/>
      <c r="AO157" s="199"/>
      <c r="AP157" s="199"/>
      <c r="AQ157" s="199"/>
      <c r="AR157" s="199"/>
      <c r="AS157" s="199"/>
      <c r="AT157" s="199"/>
      <c r="AU157" s="199"/>
      <c r="AV157" s="199"/>
      <c r="AW157" s="199"/>
      <c r="AX157" s="199"/>
      <c r="AY157" s="199"/>
      <c r="AZ157" s="199"/>
      <c r="BA157" s="199"/>
      <c r="BB157" s="199"/>
      <c r="BC157" s="199"/>
      <c r="BD157" s="199"/>
      <c r="BE157" s="437">
        <f t="shared" si="65"/>
        <v>0</v>
      </c>
      <c r="BF157" s="438">
        <f t="shared" si="66"/>
        <v>0</v>
      </c>
      <c r="BG157" s="203">
        <f t="shared" si="69"/>
        <v>0</v>
      </c>
      <c r="BH157" s="203">
        <f t="shared" si="70"/>
        <v>0</v>
      </c>
      <c r="BI157" s="204">
        <f t="shared" si="67"/>
        <v>0</v>
      </c>
      <c r="BJ157" s="205">
        <f t="shared" si="68"/>
        <v>0</v>
      </c>
      <c r="BL157" s="13">
        <f>COUNTIF(Z135:BD158,"&gt;"&amp;MxDisch1)</f>
        <v>0</v>
      </c>
      <c r="BM157" s="13" t="s">
        <v>131</v>
      </c>
    </row>
    <row r="158" spans="2:65" ht="15.5" x14ac:dyDescent="0.35">
      <c r="B158" s="177"/>
      <c r="C158" s="447"/>
      <c r="D158" s="448"/>
      <c r="E158" s="448"/>
      <c r="F158" s="448"/>
      <c r="G158" s="448"/>
      <c r="H158" s="448"/>
      <c r="I158" s="448"/>
      <c r="J158" s="448"/>
      <c r="K158" s="448"/>
      <c r="L158" s="448"/>
      <c r="M158" s="448"/>
      <c r="N158" s="448"/>
      <c r="O158" s="449"/>
      <c r="P158" s="239"/>
      <c r="Q158" s="178"/>
      <c r="X158" s="177"/>
      <c r="Y158" s="206">
        <v>24</v>
      </c>
      <c r="Z158" s="207"/>
      <c r="AA158" s="207"/>
      <c r="AB158" s="207"/>
      <c r="AC158" s="207"/>
      <c r="AD158" s="207"/>
      <c r="AE158" s="207"/>
      <c r="AF158" s="207"/>
      <c r="AG158" s="207"/>
      <c r="AH158" s="207"/>
      <c r="AI158" s="207"/>
      <c r="AJ158" s="207"/>
      <c r="AK158" s="207"/>
      <c r="AL158" s="207"/>
      <c r="AM158" s="207"/>
      <c r="AN158" s="207"/>
      <c r="AO158" s="207"/>
      <c r="AP158" s="207"/>
      <c r="AQ158" s="207"/>
      <c r="AR158" s="207"/>
      <c r="AS158" s="207"/>
      <c r="AT158" s="207"/>
      <c r="AU158" s="207"/>
      <c r="AV158" s="207"/>
      <c r="AW158" s="207"/>
      <c r="AX158" s="207"/>
      <c r="AY158" s="207"/>
      <c r="AZ158" s="207"/>
      <c r="BA158" s="207"/>
      <c r="BB158" s="207"/>
      <c r="BC158" s="207"/>
      <c r="BD158" s="207"/>
      <c r="BE158" s="442">
        <f t="shared" si="65"/>
        <v>0</v>
      </c>
      <c r="BF158" s="443">
        <f t="shared" si="66"/>
        <v>0</v>
      </c>
      <c r="BG158" s="208">
        <f>SUM($Z158:$BD158)</f>
        <v>0</v>
      </c>
      <c r="BH158" s="208">
        <v>0</v>
      </c>
      <c r="BI158" s="209">
        <f t="shared" si="67"/>
        <v>0</v>
      </c>
      <c r="BJ158" s="210">
        <f t="shared" si="68"/>
        <v>0</v>
      </c>
      <c r="BL158" s="13">
        <f>COUNTIF(Z135:BD158,"&lt;"&amp;-MxChgRate1)</f>
        <v>0</v>
      </c>
      <c r="BM158" s="13" t="s">
        <v>132</v>
      </c>
    </row>
    <row r="159" spans="2:65" ht="15.5" x14ac:dyDescent="0.35">
      <c r="B159" s="177"/>
      <c r="C159" s="447"/>
      <c r="D159" s="448"/>
      <c r="E159" s="448"/>
      <c r="F159" s="448"/>
      <c r="G159" s="448"/>
      <c r="H159" s="448"/>
      <c r="I159" s="448"/>
      <c r="J159" s="448"/>
      <c r="K159" s="448"/>
      <c r="L159" s="448"/>
      <c r="M159" s="448"/>
      <c r="N159" s="448"/>
      <c r="O159" s="449"/>
      <c r="P159" s="239"/>
      <c r="Q159" s="178"/>
      <c r="X159" s="177"/>
      <c r="Y159" s="182"/>
      <c r="Z159" s="218" t="str">
        <f t="shared" ref="Z159:BD159" si="71">IF(SUM(Z135:Z158)&gt;0,"Verify","")</f>
        <v/>
      </c>
      <c r="AA159" s="218" t="str">
        <f t="shared" si="71"/>
        <v/>
      </c>
      <c r="AB159" s="218" t="str">
        <f t="shared" si="71"/>
        <v/>
      </c>
      <c r="AC159" s="218" t="str">
        <f t="shared" si="71"/>
        <v/>
      </c>
      <c r="AD159" s="218" t="str">
        <f t="shared" si="71"/>
        <v/>
      </c>
      <c r="AE159" s="218" t="str">
        <f t="shared" si="71"/>
        <v/>
      </c>
      <c r="AF159" s="218" t="str">
        <f t="shared" si="71"/>
        <v/>
      </c>
      <c r="AG159" s="218" t="str">
        <f t="shared" si="71"/>
        <v/>
      </c>
      <c r="AH159" s="218" t="str">
        <f t="shared" si="71"/>
        <v/>
      </c>
      <c r="AI159" s="218" t="str">
        <f t="shared" si="71"/>
        <v/>
      </c>
      <c r="AJ159" s="218" t="str">
        <f t="shared" si="71"/>
        <v/>
      </c>
      <c r="AK159" s="218" t="str">
        <f t="shared" si="71"/>
        <v/>
      </c>
      <c r="AL159" s="218" t="str">
        <f t="shared" si="71"/>
        <v/>
      </c>
      <c r="AM159" s="218" t="str">
        <f t="shared" si="71"/>
        <v/>
      </c>
      <c r="AN159" s="218" t="str">
        <f t="shared" si="71"/>
        <v/>
      </c>
      <c r="AO159" s="218" t="str">
        <f t="shared" si="71"/>
        <v/>
      </c>
      <c r="AP159" s="218" t="str">
        <f t="shared" si="71"/>
        <v/>
      </c>
      <c r="AQ159" s="218" t="str">
        <f t="shared" si="71"/>
        <v/>
      </c>
      <c r="AR159" s="218" t="str">
        <f t="shared" si="71"/>
        <v/>
      </c>
      <c r="AS159" s="218" t="str">
        <f t="shared" si="71"/>
        <v/>
      </c>
      <c r="AT159" s="218" t="str">
        <f t="shared" si="71"/>
        <v/>
      </c>
      <c r="AU159" s="218" t="str">
        <f t="shared" si="71"/>
        <v/>
      </c>
      <c r="AV159" s="218" t="str">
        <f t="shared" si="71"/>
        <v/>
      </c>
      <c r="AW159" s="218" t="str">
        <f t="shared" si="71"/>
        <v/>
      </c>
      <c r="AX159" s="218" t="str">
        <f t="shared" si="71"/>
        <v/>
      </c>
      <c r="AY159" s="218" t="str">
        <f t="shared" si="71"/>
        <v/>
      </c>
      <c r="AZ159" s="218" t="str">
        <f t="shared" si="71"/>
        <v/>
      </c>
      <c r="BA159" s="218" t="str">
        <f t="shared" si="71"/>
        <v/>
      </c>
      <c r="BB159" s="218" t="str">
        <f t="shared" si="71"/>
        <v/>
      </c>
      <c r="BC159" s="218" t="str">
        <f t="shared" si="71"/>
        <v/>
      </c>
      <c r="BD159" s="218" t="str">
        <f t="shared" si="71"/>
        <v/>
      </c>
      <c r="BE159" s="38"/>
      <c r="BF159" s="38"/>
      <c r="BG159" s="208">
        <f>SUM(BG135:BG158)</f>
        <v>0</v>
      </c>
      <c r="BH159" s="208">
        <f>SUM(BH142:BH157)</f>
        <v>0</v>
      </c>
      <c r="BI159" s="208">
        <f>SUM(BI135:BI158)</f>
        <v>0</v>
      </c>
      <c r="BJ159" s="221">
        <f>SUM(BJ135:BJ158)</f>
        <v>0</v>
      </c>
    </row>
    <row r="160" spans="2:65" ht="15.5" x14ac:dyDescent="0.35">
      <c r="B160" s="177"/>
      <c r="C160" s="450"/>
      <c r="D160" s="451"/>
      <c r="E160" s="451"/>
      <c r="F160" s="451"/>
      <c r="G160" s="451"/>
      <c r="H160" s="451"/>
      <c r="I160" s="451"/>
      <c r="J160" s="451"/>
      <c r="K160" s="451"/>
      <c r="L160" s="451"/>
      <c r="M160" s="451"/>
      <c r="N160" s="451"/>
      <c r="O160" s="452"/>
      <c r="P160" s="239"/>
      <c r="Q160" s="178"/>
      <c r="X160" s="213"/>
      <c r="Y160" s="214"/>
      <c r="Z160" s="214"/>
      <c r="AA160" s="214"/>
      <c r="AB160" s="214"/>
      <c r="AC160" s="214"/>
      <c r="AD160" s="214"/>
      <c r="AE160" s="214"/>
      <c r="AF160" s="214"/>
      <c r="AG160" s="214"/>
      <c r="AH160" s="214"/>
      <c r="AI160" s="214"/>
      <c r="AJ160" s="214"/>
      <c r="AK160" s="214"/>
      <c r="AL160" s="214"/>
      <c r="AM160" s="214"/>
      <c r="AN160" s="214"/>
      <c r="AO160" s="214"/>
      <c r="AP160" s="214"/>
      <c r="AQ160" s="214"/>
      <c r="AR160" s="214"/>
      <c r="AS160" s="214"/>
      <c r="AT160" s="214"/>
      <c r="AU160" s="214"/>
      <c r="AV160" s="214"/>
      <c r="AW160" s="214"/>
      <c r="AX160" s="214"/>
      <c r="AY160" s="214"/>
      <c r="AZ160" s="214"/>
      <c r="BA160" s="214"/>
      <c r="BB160" s="214"/>
      <c r="BC160" s="214"/>
      <c r="BD160" s="214"/>
      <c r="BE160" s="216"/>
      <c r="BF160" s="216"/>
      <c r="BG160" s="222"/>
      <c r="BH160" s="223"/>
      <c r="BI160" s="223"/>
      <c r="BJ160" s="224"/>
    </row>
    <row r="161" spans="2:62" ht="16" thickBot="1" x14ac:dyDescent="0.4">
      <c r="B161" s="183"/>
      <c r="C161" s="185"/>
      <c r="D161" s="185"/>
      <c r="E161" s="185"/>
      <c r="F161" s="185"/>
      <c r="G161" s="185"/>
      <c r="H161" s="185"/>
      <c r="I161" s="185"/>
      <c r="J161" s="237"/>
      <c r="K161" s="240"/>
      <c r="L161" s="240"/>
      <c r="M161" s="240"/>
      <c r="N161" s="240"/>
      <c r="O161" s="240"/>
      <c r="P161" s="240"/>
      <c r="Q161" s="186"/>
      <c r="X161" s="226"/>
      <c r="Y161" s="227"/>
      <c r="Z161" s="227"/>
      <c r="AA161" s="227"/>
      <c r="AB161" s="227"/>
      <c r="AC161" s="227"/>
      <c r="AD161" s="227"/>
      <c r="AE161" s="227"/>
      <c r="AF161" s="227"/>
      <c r="AG161" s="227"/>
      <c r="AH161" s="227"/>
      <c r="AI161" s="227"/>
      <c r="AJ161" s="227"/>
      <c r="AK161" s="227"/>
      <c r="AL161" s="227"/>
      <c r="AM161" s="227"/>
      <c r="AN161" s="228"/>
      <c r="AO161" s="229"/>
      <c r="AP161" s="229"/>
      <c r="AQ161" s="229"/>
      <c r="AR161" s="229"/>
      <c r="AS161" s="229"/>
      <c r="AT161" s="229"/>
      <c r="AU161" s="229"/>
      <c r="AV161" s="229"/>
      <c r="AW161" s="229"/>
      <c r="AX161" s="229"/>
      <c r="AY161" s="229"/>
      <c r="AZ161" s="229"/>
      <c r="BA161" s="229"/>
      <c r="BB161" s="229"/>
      <c r="BC161" s="229"/>
      <c r="BD161" s="229"/>
      <c r="BE161" s="229"/>
      <c r="BF161" s="229"/>
      <c r="BG161" s="38"/>
      <c r="BH161" s="38"/>
      <c r="BI161" s="38"/>
      <c r="BJ161" s="178"/>
    </row>
    <row r="162" spans="2:62" ht="15.5" x14ac:dyDescent="0.35">
      <c r="B162" s="170" t="str">
        <f>"Version: " &amp; Version</f>
        <v>Version: RD2 FINAL</v>
      </c>
      <c r="C162" s="171"/>
      <c r="D162" s="171"/>
      <c r="E162" s="171"/>
      <c r="F162" s="171"/>
      <c r="G162" s="171"/>
      <c r="H162" s="171"/>
      <c r="I162" s="171"/>
      <c r="J162" s="125"/>
      <c r="K162" s="125"/>
      <c r="L162" s="125"/>
      <c r="M162" s="125"/>
      <c r="N162" s="125"/>
      <c r="O162" s="125"/>
      <c r="P162" s="125"/>
      <c r="Q162" s="172"/>
      <c r="X162" s="177" t="s">
        <v>145</v>
      </c>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178"/>
    </row>
    <row r="163" spans="2:62" ht="15.5" x14ac:dyDescent="0.35">
      <c r="B163" s="173"/>
      <c r="C163" s="72"/>
      <c r="D163" s="72"/>
      <c r="E163" s="72"/>
      <c r="F163" s="72"/>
      <c r="G163" s="72"/>
      <c r="H163" s="173" t="s">
        <v>146</v>
      </c>
      <c r="I163" s="72"/>
      <c r="J163" s="72"/>
      <c r="K163" s="72"/>
      <c r="L163" s="72"/>
      <c r="M163" s="72"/>
      <c r="N163" s="72"/>
      <c r="O163" s="72"/>
      <c r="P163" s="72"/>
      <c r="Q163" s="174"/>
      <c r="X163" s="177"/>
      <c r="Y163" s="38"/>
      <c r="Z163" s="194" t="str">
        <f t="shared" ref="Z163:BC163" si="72">IFERROR(SUMIF(Z166:Z189,"&gt;0",Z166:Z189)/-SUMIF(Z166:Z189,"&lt;0",Z166:Z189),"")</f>
        <v/>
      </c>
      <c r="AA163" s="194" t="str">
        <f t="shared" si="72"/>
        <v/>
      </c>
      <c r="AB163" s="194" t="str">
        <f t="shared" si="72"/>
        <v/>
      </c>
      <c r="AC163" s="194" t="str">
        <f t="shared" si="72"/>
        <v/>
      </c>
      <c r="AD163" s="194" t="str">
        <f t="shared" si="72"/>
        <v/>
      </c>
      <c r="AE163" s="194" t="str">
        <f t="shared" si="72"/>
        <v/>
      </c>
      <c r="AF163" s="194" t="str">
        <f t="shared" si="72"/>
        <v/>
      </c>
      <c r="AG163" s="194" t="str">
        <f t="shared" si="72"/>
        <v/>
      </c>
      <c r="AH163" s="194" t="str">
        <f t="shared" si="72"/>
        <v/>
      </c>
      <c r="AI163" s="194" t="str">
        <f t="shared" si="72"/>
        <v/>
      </c>
      <c r="AJ163" s="194" t="str">
        <f t="shared" si="72"/>
        <v/>
      </c>
      <c r="AK163" s="194" t="str">
        <f t="shared" si="72"/>
        <v/>
      </c>
      <c r="AL163" s="194" t="str">
        <f t="shared" si="72"/>
        <v/>
      </c>
      <c r="AM163" s="194" t="str">
        <f t="shared" si="72"/>
        <v/>
      </c>
      <c r="AN163" s="194" t="str">
        <f t="shared" si="72"/>
        <v/>
      </c>
      <c r="AO163" s="194" t="str">
        <f t="shared" si="72"/>
        <v/>
      </c>
      <c r="AP163" s="194" t="str">
        <f t="shared" si="72"/>
        <v/>
      </c>
      <c r="AQ163" s="194" t="str">
        <f t="shared" si="72"/>
        <v/>
      </c>
      <c r="AR163" s="194" t="str">
        <f t="shared" si="72"/>
        <v/>
      </c>
      <c r="AS163" s="194" t="str">
        <f t="shared" si="72"/>
        <v/>
      </c>
      <c r="AT163" s="194" t="str">
        <f t="shared" si="72"/>
        <v/>
      </c>
      <c r="AU163" s="194" t="str">
        <f t="shared" si="72"/>
        <v/>
      </c>
      <c r="AV163" s="194" t="str">
        <f t="shared" si="72"/>
        <v/>
      </c>
      <c r="AW163" s="194" t="str">
        <f t="shared" si="72"/>
        <v/>
      </c>
      <c r="AX163" s="194" t="str">
        <f t="shared" si="72"/>
        <v/>
      </c>
      <c r="AY163" s="194" t="str">
        <f t="shared" si="72"/>
        <v/>
      </c>
      <c r="AZ163" s="194" t="str">
        <f t="shared" si="72"/>
        <v/>
      </c>
      <c r="BA163" s="194" t="str">
        <f t="shared" si="72"/>
        <v/>
      </c>
      <c r="BB163" s="194" t="str">
        <f t="shared" si="72"/>
        <v/>
      </c>
      <c r="BC163" s="194" t="str">
        <f t="shared" si="72"/>
        <v/>
      </c>
      <c r="BD163" s="38"/>
      <c r="BE163" s="38"/>
      <c r="BF163" s="38"/>
      <c r="BG163" s="42"/>
      <c r="BH163" s="38"/>
      <c r="BI163" s="38"/>
      <c r="BJ163" s="178"/>
    </row>
    <row r="164" spans="2:62" ht="15.5" x14ac:dyDescent="0.35">
      <c r="B164" s="173"/>
      <c r="C164" s="72"/>
      <c r="D164" s="72"/>
      <c r="E164" s="72"/>
      <c r="F164" s="72"/>
      <c r="G164" s="72"/>
      <c r="H164" s="173" t="str">
        <f>"Operational Information - Overbuilds Profile"</f>
        <v>Operational Information - Overbuilds Profile</v>
      </c>
      <c r="I164" s="72"/>
      <c r="J164" s="72"/>
      <c r="K164" s="72"/>
      <c r="L164" s="72"/>
      <c r="M164" s="72"/>
      <c r="N164" s="72"/>
      <c r="O164" s="72"/>
      <c r="P164" s="72"/>
      <c r="Q164" s="174"/>
      <c r="X164" s="177"/>
      <c r="Y164" s="179" t="s">
        <v>98</v>
      </c>
      <c r="Z164" s="60">
        <v>1</v>
      </c>
      <c r="AA164" s="60">
        <v>2</v>
      </c>
      <c r="AB164" s="60">
        <v>3</v>
      </c>
      <c r="AC164" s="60">
        <v>4</v>
      </c>
      <c r="AD164" s="60">
        <v>5</v>
      </c>
      <c r="AE164" s="60">
        <v>6</v>
      </c>
      <c r="AF164" s="60">
        <v>7</v>
      </c>
      <c r="AG164" s="60">
        <v>8</v>
      </c>
      <c r="AH164" s="60">
        <v>9</v>
      </c>
      <c r="AI164" s="60">
        <v>10</v>
      </c>
      <c r="AJ164" s="60">
        <v>11</v>
      </c>
      <c r="AK164" s="60">
        <v>12</v>
      </c>
      <c r="AL164" s="60">
        <v>13</v>
      </c>
      <c r="AM164" s="60">
        <v>14</v>
      </c>
      <c r="AN164" s="60">
        <v>15</v>
      </c>
      <c r="AO164" s="60">
        <v>16</v>
      </c>
      <c r="AP164" s="60">
        <v>17</v>
      </c>
      <c r="AQ164" s="60">
        <v>18</v>
      </c>
      <c r="AR164" s="60">
        <v>19</v>
      </c>
      <c r="AS164" s="60">
        <v>20</v>
      </c>
      <c r="AT164" s="60">
        <v>21</v>
      </c>
      <c r="AU164" s="60">
        <v>22</v>
      </c>
      <c r="AV164" s="60">
        <v>23</v>
      </c>
      <c r="AW164" s="60">
        <v>24</v>
      </c>
      <c r="AX164" s="60">
        <v>25</v>
      </c>
      <c r="AY164" s="60">
        <v>26</v>
      </c>
      <c r="AZ164" s="60">
        <v>27</v>
      </c>
      <c r="BA164" s="60">
        <v>28</v>
      </c>
      <c r="BB164" s="60">
        <v>29</v>
      </c>
      <c r="BC164" s="60">
        <v>30</v>
      </c>
      <c r="BD164" s="38"/>
      <c r="BE164" s="439" t="s">
        <v>99</v>
      </c>
      <c r="BF164" s="440"/>
      <c r="BG164" s="196" t="s">
        <v>100</v>
      </c>
      <c r="BH164" s="196" t="s">
        <v>101</v>
      </c>
      <c r="BI164" s="196" t="s">
        <v>102</v>
      </c>
      <c r="BJ164" s="197" t="s">
        <v>103</v>
      </c>
    </row>
    <row r="165" spans="2:62" ht="15.5" x14ac:dyDescent="0.35">
      <c r="B165" s="173"/>
      <c r="C165" s="241" t="s">
        <v>26</v>
      </c>
      <c r="D165" s="72"/>
      <c r="E165" s="441" t="str">
        <f>IF(ProjTitle="","Auto-Filled",ProjTitle)</f>
        <v>Auto-Filled</v>
      </c>
      <c r="F165" s="441"/>
      <c r="G165" s="441"/>
      <c r="H165" s="441"/>
      <c r="I165" s="441"/>
      <c r="J165" s="441"/>
      <c r="K165" s="47"/>
      <c r="L165" s="52"/>
      <c r="M165" s="47"/>
      <c r="N165" s="47"/>
      <c r="O165" s="47"/>
      <c r="P165" s="47"/>
      <c r="Q165" s="174"/>
      <c r="X165" s="177"/>
      <c r="Y165" s="179"/>
      <c r="Z165" s="60" t="str">
        <f>VLOOKUP(WEEKDAY(CONCATENATE("6","/",Z164,"/",$AJ$6)),$BY$11:$BZ$17,2,FALSE)</f>
        <v>Fri</v>
      </c>
      <c r="AA165" s="60" t="str">
        <f t="shared" ref="AA165:BC165" si="73">VLOOKUP(WEEKDAY(CONCATENATE("6","/",AA164,"/",$AJ$6)),$BY$11:$BZ$17,2,FALSE)</f>
        <v>Sat</v>
      </c>
      <c r="AB165" s="60" t="str">
        <f t="shared" si="73"/>
        <v>Sun</v>
      </c>
      <c r="AC165" s="60" t="str">
        <f t="shared" si="73"/>
        <v>Mon</v>
      </c>
      <c r="AD165" s="60" t="str">
        <f t="shared" si="73"/>
        <v>Tues</v>
      </c>
      <c r="AE165" s="60" t="str">
        <f t="shared" si="73"/>
        <v>Wed</v>
      </c>
      <c r="AF165" s="60" t="str">
        <f t="shared" si="73"/>
        <v>Thur</v>
      </c>
      <c r="AG165" s="60" t="str">
        <f t="shared" si="73"/>
        <v>Fri</v>
      </c>
      <c r="AH165" s="60" t="str">
        <f t="shared" si="73"/>
        <v>Sat</v>
      </c>
      <c r="AI165" s="60" t="str">
        <f t="shared" si="73"/>
        <v>Sun</v>
      </c>
      <c r="AJ165" s="60" t="str">
        <f t="shared" si="73"/>
        <v>Mon</v>
      </c>
      <c r="AK165" s="60" t="str">
        <f t="shared" si="73"/>
        <v>Tues</v>
      </c>
      <c r="AL165" s="60" t="str">
        <f t="shared" si="73"/>
        <v>Wed</v>
      </c>
      <c r="AM165" s="60" t="str">
        <f t="shared" si="73"/>
        <v>Thur</v>
      </c>
      <c r="AN165" s="60" t="str">
        <f t="shared" si="73"/>
        <v>Fri</v>
      </c>
      <c r="AO165" s="60" t="str">
        <f t="shared" si="73"/>
        <v>Sat</v>
      </c>
      <c r="AP165" s="60" t="str">
        <f t="shared" si="73"/>
        <v>Sun</v>
      </c>
      <c r="AQ165" s="60" t="str">
        <f t="shared" si="73"/>
        <v>Mon</v>
      </c>
      <c r="AR165" s="60" t="str">
        <f t="shared" si="73"/>
        <v>Tues</v>
      </c>
      <c r="AS165" s="60" t="str">
        <f t="shared" si="73"/>
        <v>Wed</v>
      </c>
      <c r="AT165" s="60" t="str">
        <f t="shared" si="73"/>
        <v>Thur</v>
      </c>
      <c r="AU165" s="60" t="str">
        <f t="shared" si="73"/>
        <v>Fri</v>
      </c>
      <c r="AV165" s="60" t="str">
        <f t="shared" si="73"/>
        <v>Sat</v>
      </c>
      <c r="AW165" s="60" t="str">
        <f t="shared" si="73"/>
        <v>Sun</v>
      </c>
      <c r="AX165" s="60" t="str">
        <f t="shared" si="73"/>
        <v>Mon</v>
      </c>
      <c r="AY165" s="60" t="str">
        <f t="shared" si="73"/>
        <v>Tues</v>
      </c>
      <c r="AZ165" s="60" t="str">
        <f t="shared" si="73"/>
        <v>Wed</v>
      </c>
      <c r="BA165" s="60" t="str">
        <f t="shared" si="73"/>
        <v>Thur</v>
      </c>
      <c r="BB165" s="60" t="str">
        <f t="shared" si="73"/>
        <v>Fri</v>
      </c>
      <c r="BC165" s="60" t="str">
        <f t="shared" si="73"/>
        <v>Sat</v>
      </c>
      <c r="BD165" s="38"/>
      <c r="BE165" s="439" t="s">
        <v>105</v>
      </c>
      <c r="BF165" s="440"/>
      <c r="BG165" s="196" t="s">
        <v>54</v>
      </c>
      <c r="BH165" s="196" t="s">
        <v>54</v>
      </c>
      <c r="BI165" s="196" t="s">
        <v>54</v>
      </c>
      <c r="BJ165" s="197" t="s">
        <v>54</v>
      </c>
    </row>
    <row r="166" spans="2:62" ht="15.5" x14ac:dyDescent="0.35">
      <c r="B166" s="173"/>
      <c r="C166" s="49"/>
      <c r="D166" s="72"/>
      <c r="E166" s="72"/>
      <c r="F166" s="72"/>
      <c r="G166" s="72"/>
      <c r="H166" s="72"/>
      <c r="I166" s="72"/>
      <c r="J166" s="47"/>
      <c r="K166" s="72"/>
      <c r="L166" s="47"/>
      <c r="M166" s="72"/>
      <c r="N166" s="72"/>
      <c r="O166" s="72"/>
      <c r="P166" s="72"/>
      <c r="Q166" s="174"/>
      <c r="X166" s="177"/>
      <c r="Y166" s="198">
        <v>1</v>
      </c>
      <c r="Z166" s="199"/>
      <c r="AA166" s="199"/>
      <c r="AB166" s="199"/>
      <c r="AC166" s="199"/>
      <c r="AD166" s="199"/>
      <c r="AE166" s="199"/>
      <c r="AF166" s="199"/>
      <c r="AG166" s="199"/>
      <c r="AH166" s="199"/>
      <c r="AI166" s="199"/>
      <c r="AJ166" s="199"/>
      <c r="AK166" s="199"/>
      <c r="AL166" s="199"/>
      <c r="AM166" s="199"/>
      <c r="AN166" s="199"/>
      <c r="AO166" s="199"/>
      <c r="AP166" s="199"/>
      <c r="AQ166" s="199"/>
      <c r="AR166" s="199"/>
      <c r="AS166" s="199"/>
      <c r="AT166" s="199"/>
      <c r="AU166" s="199"/>
      <c r="AV166" s="199"/>
      <c r="AW166" s="199"/>
      <c r="AX166" s="199"/>
      <c r="AY166" s="199"/>
      <c r="AZ166" s="199"/>
      <c r="BA166" s="199"/>
      <c r="BB166" s="199"/>
      <c r="BC166" s="199"/>
      <c r="BD166" s="38"/>
      <c r="BE166" s="437">
        <f>SUM(Z166:BC166)/COUNT(Z$164:BC$164)</f>
        <v>0</v>
      </c>
      <c r="BF166" s="438">
        <f t="shared" ref="BF166" si="74">SUM(AA166:BC166)/COUNT(AA$40:BC$40)</f>
        <v>0</v>
      </c>
      <c r="BG166" s="200">
        <f t="shared" ref="BG166:BG172" si="75">SUM($Z166:$BD166)</f>
        <v>0</v>
      </c>
      <c r="BH166" s="200">
        <v>0</v>
      </c>
      <c r="BI166" s="201">
        <f>SUMIF(Z166:BD166,"&lt;0",Z166:BD166)</f>
        <v>0</v>
      </c>
      <c r="BJ166" s="202">
        <f>SUMIF(Z166:BD166,"&gt;0",Z166:BD166)</f>
        <v>0</v>
      </c>
    </row>
    <row r="167" spans="2:62" ht="15.5" x14ac:dyDescent="0.35">
      <c r="B167" s="173"/>
      <c r="C167" s="72"/>
      <c r="D167" s="72"/>
      <c r="E167" s="72"/>
      <c r="F167" s="72"/>
      <c r="G167" s="72"/>
      <c r="H167" s="72"/>
      <c r="I167" s="173" t="s">
        <v>147</v>
      </c>
      <c r="J167" s="72"/>
      <c r="K167" s="72"/>
      <c r="L167" s="72"/>
      <c r="M167" s="72"/>
      <c r="N167" s="72"/>
      <c r="O167" s="72"/>
      <c r="P167" s="72"/>
      <c r="Q167" s="174"/>
      <c r="X167" s="177"/>
      <c r="Y167" s="198">
        <v>2</v>
      </c>
      <c r="Z167" s="199"/>
      <c r="AA167" s="199"/>
      <c r="AB167" s="199"/>
      <c r="AC167" s="199"/>
      <c r="AD167" s="199"/>
      <c r="AE167" s="199"/>
      <c r="AF167" s="199"/>
      <c r="AG167" s="199"/>
      <c r="AH167" s="199"/>
      <c r="AI167" s="199"/>
      <c r="AJ167" s="199"/>
      <c r="AK167" s="199"/>
      <c r="AL167" s="199"/>
      <c r="AM167" s="199"/>
      <c r="AN167" s="199"/>
      <c r="AO167" s="199"/>
      <c r="AP167" s="199"/>
      <c r="AQ167" s="199"/>
      <c r="AR167" s="199"/>
      <c r="AS167" s="199"/>
      <c r="AT167" s="199"/>
      <c r="AU167" s="199"/>
      <c r="AV167" s="199"/>
      <c r="AW167" s="199"/>
      <c r="AX167" s="199"/>
      <c r="AY167" s="199"/>
      <c r="AZ167" s="199"/>
      <c r="BA167" s="199"/>
      <c r="BB167" s="199"/>
      <c r="BC167" s="199"/>
      <c r="BD167" s="38"/>
      <c r="BE167" s="437">
        <f t="shared" ref="BE167:BE189" si="76">SUM(Z167:BC167)/COUNT(Z$164:BC$164)</f>
        <v>0</v>
      </c>
      <c r="BF167" s="438">
        <f t="shared" ref="BF167:BF189" si="77">SUM(AA167:BC167)/COUNT(AA$40:BC$40)</f>
        <v>0</v>
      </c>
      <c r="BG167" s="203">
        <f t="shared" si="75"/>
        <v>0</v>
      </c>
      <c r="BH167" s="203">
        <v>0</v>
      </c>
      <c r="BI167" s="204">
        <f t="shared" ref="BI167:BI189" si="78">SUMIF(Z167:BD167,"&lt;0",Z167:BD167)</f>
        <v>0</v>
      </c>
      <c r="BJ167" s="205">
        <f t="shared" ref="BJ167:BJ189" si="79">SUMIF(Z167:BD167,"&gt;0",Z167:BD167)</f>
        <v>0</v>
      </c>
    </row>
    <row r="168" spans="2:62" ht="15.5" x14ac:dyDescent="0.35">
      <c r="B168" s="177"/>
      <c r="C168" s="167" t="s">
        <v>148</v>
      </c>
      <c r="D168" s="38"/>
      <c r="E168" s="38"/>
      <c r="F168" s="38"/>
      <c r="G168" s="38"/>
      <c r="H168" s="38"/>
      <c r="I168" s="38"/>
      <c r="J168" s="38"/>
      <c r="K168" s="38"/>
      <c r="L168" s="38"/>
      <c r="M168" s="38"/>
      <c r="N168" s="38"/>
      <c r="O168" s="38"/>
      <c r="P168" s="38"/>
      <c r="Q168" s="178"/>
      <c r="S168" s="348" t="s">
        <v>137</v>
      </c>
      <c r="T168" s="347">
        <f>'Part VI'!$G$11</f>
        <v>0</v>
      </c>
      <c r="X168" s="177"/>
      <c r="Y168" s="198">
        <v>3</v>
      </c>
      <c r="Z168" s="199"/>
      <c r="AA168" s="199"/>
      <c r="AB168" s="199"/>
      <c r="AC168" s="199"/>
      <c r="AD168" s="199"/>
      <c r="AE168" s="199"/>
      <c r="AF168" s="199"/>
      <c r="AG168" s="199"/>
      <c r="AH168" s="199"/>
      <c r="AI168" s="199"/>
      <c r="AJ168" s="199"/>
      <c r="AK168" s="199"/>
      <c r="AL168" s="199"/>
      <c r="AM168" s="199"/>
      <c r="AN168" s="199"/>
      <c r="AO168" s="199"/>
      <c r="AP168" s="199"/>
      <c r="AQ168" s="199"/>
      <c r="AR168" s="199"/>
      <c r="AS168" s="199"/>
      <c r="AT168" s="199"/>
      <c r="AU168" s="199"/>
      <c r="AV168" s="199"/>
      <c r="AW168" s="199"/>
      <c r="AX168" s="199"/>
      <c r="AY168" s="199"/>
      <c r="AZ168" s="199"/>
      <c r="BA168" s="199"/>
      <c r="BB168" s="199"/>
      <c r="BC168" s="199"/>
      <c r="BD168" s="38"/>
      <c r="BE168" s="437">
        <f t="shared" si="76"/>
        <v>0</v>
      </c>
      <c r="BF168" s="438">
        <f t="shared" si="77"/>
        <v>0</v>
      </c>
      <c r="BG168" s="203">
        <f t="shared" si="75"/>
        <v>0</v>
      </c>
      <c r="BH168" s="203">
        <v>0</v>
      </c>
      <c r="BI168" s="204">
        <f t="shared" si="78"/>
        <v>0</v>
      </c>
      <c r="BJ168" s="205">
        <f t="shared" si="79"/>
        <v>0</v>
      </c>
    </row>
    <row r="169" spans="2:62" ht="15.5" x14ac:dyDescent="0.35">
      <c r="B169" s="177"/>
      <c r="C169" s="230" t="s">
        <v>138</v>
      </c>
      <c r="D169" s="60" t="s">
        <v>118</v>
      </c>
      <c r="E169" s="60" t="s">
        <v>119</v>
      </c>
      <c r="F169" s="60" t="s">
        <v>120</v>
      </c>
      <c r="G169" s="60" t="s">
        <v>121</v>
      </c>
      <c r="H169" s="60" t="s">
        <v>122</v>
      </c>
      <c r="I169" s="60" t="s">
        <v>123</v>
      </c>
      <c r="J169" s="60" t="s">
        <v>124</v>
      </c>
      <c r="K169" s="60" t="s">
        <v>125</v>
      </c>
      <c r="L169" s="60" t="s">
        <v>126</v>
      </c>
      <c r="M169" s="60" t="s">
        <v>127</v>
      </c>
      <c r="N169" s="60" t="s">
        <v>128</v>
      </c>
      <c r="O169" s="60" t="s">
        <v>129</v>
      </c>
      <c r="P169" s="38"/>
      <c r="Q169" s="178"/>
      <c r="S169" s="347">
        <f>COUNT(D171:O201)</f>
        <v>0</v>
      </c>
      <c r="T169" s="347"/>
      <c r="X169" s="177"/>
      <c r="Y169" s="198">
        <v>4</v>
      </c>
      <c r="Z169" s="199"/>
      <c r="AA169" s="199"/>
      <c r="AB169" s="199"/>
      <c r="AC169" s="199"/>
      <c r="AD169" s="199"/>
      <c r="AE169" s="199"/>
      <c r="AF169" s="199"/>
      <c r="AG169" s="199"/>
      <c r="AH169" s="199"/>
      <c r="AI169" s="199"/>
      <c r="AJ169" s="199"/>
      <c r="AK169" s="199"/>
      <c r="AL169" s="199"/>
      <c r="AM169" s="199"/>
      <c r="AN169" s="199"/>
      <c r="AO169" s="199"/>
      <c r="AP169" s="199"/>
      <c r="AQ169" s="199"/>
      <c r="AR169" s="199"/>
      <c r="AS169" s="199"/>
      <c r="AT169" s="199"/>
      <c r="AU169" s="199"/>
      <c r="AV169" s="199"/>
      <c r="AW169" s="199"/>
      <c r="AX169" s="199"/>
      <c r="AY169" s="199"/>
      <c r="AZ169" s="199"/>
      <c r="BA169" s="199"/>
      <c r="BB169" s="199"/>
      <c r="BC169" s="199"/>
      <c r="BD169" s="38"/>
      <c r="BE169" s="437">
        <f t="shared" si="76"/>
        <v>0</v>
      </c>
      <c r="BF169" s="438">
        <f t="shared" si="77"/>
        <v>0</v>
      </c>
      <c r="BG169" s="203">
        <f t="shared" si="75"/>
        <v>0</v>
      </c>
      <c r="BH169" s="203">
        <v>0</v>
      </c>
      <c r="BI169" s="204">
        <f t="shared" si="78"/>
        <v>0</v>
      </c>
      <c r="BJ169" s="205">
        <f t="shared" si="79"/>
        <v>0</v>
      </c>
    </row>
    <row r="170" spans="2:62" ht="15.5" x14ac:dyDescent="0.35">
      <c r="B170" s="177"/>
      <c r="C170" s="231">
        <f>IF(ISBLANK(EstCOD),1,YEAR(EstCOD))</f>
        <v>1</v>
      </c>
      <c r="D170" s="232"/>
      <c r="E170" s="232"/>
      <c r="F170" s="232"/>
      <c r="G170" s="232"/>
      <c r="H170" s="232"/>
      <c r="I170" s="232"/>
      <c r="J170" s="232"/>
      <c r="K170" s="232"/>
      <c r="L170" s="232"/>
      <c r="M170" s="232"/>
      <c r="N170" s="232"/>
      <c r="O170" s="232"/>
      <c r="P170" s="38"/>
      <c r="Q170" s="178"/>
      <c r="R170" s="462" t="str">
        <f>IF(S169&lt;T168*12,"&lt;&lt;&lt; Information may be Required. Refer to Notes below.","")</f>
        <v/>
      </c>
      <c r="S170" s="463"/>
      <c r="T170" s="463"/>
      <c r="U170" s="463"/>
      <c r="V170" s="463"/>
      <c r="X170" s="177"/>
      <c r="Y170" s="198">
        <v>5</v>
      </c>
      <c r="Z170" s="199"/>
      <c r="AA170" s="199"/>
      <c r="AB170" s="199"/>
      <c r="AC170" s="199"/>
      <c r="AD170" s="199"/>
      <c r="AE170" s="199"/>
      <c r="AF170" s="199"/>
      <c r="AG170" s="199"/>
      <c r="AH170" s="199"/>
      <c r="AI170" s="199"/>
      <c r="AJ170" s="199"/>
      <c r="AK170" s="199"/>
      <c r="AL170" s="199"/>
      <c r="AM170" s="199"/>
      <c r="AN170" s="199"/>
      <c r="AO170" s="199"/>
      <c r="AP170" s="199"/>
      <c r="AQ170" s="199"/>
      <c r="AR170" s="199"/>
      <c r="AS170" s="199"/>
      <c r="AT170" s="199"/>
      <c r="AU170" s="199"/>
      <c r="AV170" s="199"/>
      <c r="AW170" s="199"/>
      <c r="AX170" s="199"/>
      <c r="AY170" s="199"/>
      <c r="AZ170" s="199"/>
      <c r="BA170" s="199"/>
      <c r="BB170" s="199"/>
      <c r="BC170" s="199"/>
      <c r="BD170" s="38"/>
      <c r="BE170" s="437">
        <f t="shared" si="76"/>
        <v>0</v>
      </c>
      <c r="BF170" s="438">
        <f t="shared" si="77"/>
        <v>0</v>
      </c>
      <c r="BG170" s="203">
        <f t="shared" si="75"/>
        <v>0</v>
      </c>
      <c r="BH170" s="203">
        <v>0</v>
      </c>
      <c r="BI170" s="204">
        <f t="shared" si="78"/>
        <v>0</v>
      </c>
      <c r="BJ170" s="205">
        <f t="shared" si="79"/>
        <v>0</v>
      </c>
    </row>
    <row r="171" spans="2:62" ht="15.5" x14ac:dyDescent="0.35">
      <c r="B171" s="177"/>
      <c r="C171" s="233">
        <f t="shared" ref="C171:C200" si="80">C170+1</f>
        <v>2</v>
      </c>
      <c r="D171" s="234"/>
      <c r="E171" s="234"/>
      <c r="F171" s="234"/>
      <c r="G171" s="234"/>
      <c r="H171" s="234"/>
      <c r="I171" s="234"/>
      <c r="J171" s="234"/>
      <c r="K171" s="234"/>
      <c r="L171" s="234"/>
      <c r="M171" s="234"/>
      <c r="N171" s="234"/>
      <c r="O171" s="234"/>
      <c r="P171" s="38"/>
      <c r="Q171" s="178"/>
      <c r="R171" s="462"/>
      <c r="S171" s="463"/>
      <c r="T171" s="463"/>
      <c r="U171" s="463"/>
      <c r="V171" s="463"/>
      <c r="X171" s="177"/>
      <c r="Y171" s="198">
        <v>6</v>
      </c>
      <c r="Z171" s="199"/>
      <c r="AA171" s="199"/>
      <c r="AB171" s="199"/>
      <c r="AC171" s="199"/>
      <c r="AD171" s="199"/>
      <c r="AE171" s="199"/>
      <c r="AF171" s="199"/>
      <c r="AG171" s="199"/>
      <c r="AH171" s="199"/>
      <c r="AI171" s="199"/>
      <c r="AJ171" s="199"/>
      <c r="AK171" s="199"/>
      <c r="AL171" s="199"/>
      <c r="AM171" s="199"/>
      <c r="AN171" s="199"/>
      <c r="AO171" s="199"/>
      <c r="AP171" s="199"/>
      <c r="AQ171" s="199"/>
      <c r="AR171" s="199"/>
      <c r="AS171" s="199"/>
      <c r="AT171" s="199"/>
      <c r="AU171" s="199"/>
      <c r="AV171" s="199"/>
      <c r="AW171" s="199"/>
      <c r="AX171" s="199"/>
      <c r="AY171" s="199"/>
      <c r="AZ171" s="199"/>
      <c r="BA171" s="199"/>
      <c r="BB171" s="199"/>
      <c r="BC171" s="199"/>
      <c r="BD171" s="38"/>
      <c r="BE171" s="437">
        <f t="shared" si="76"/>
        <v>0</v>
      </c>
      <c r="BF171" s="438">
        <f t="shared" si="77"/>
        <v>0</v>
      </c>
      <c r="BG171" s="203">
        <f t="shared" si="75"/>
        <v>0</v>
      </c>
      <c r="BH171" s="203">
        <v>0</v>
      </c>
      <c r="BI171" s="204">
        <f t="shared" si="78"/>
        <v>0</v>
      </c>
      <c r="BJ171" s="205">
        <f t="shared" si="79"/>
        <v>0</v>
      </c>
    </row>
    <row r="172" spans="2:62" ht="15.5" x14ac:dyDescent="0.35">
      <c r="B172" s="177"/>
      <c r="C172" s="233">
        <f t="shared" si="80"/>
        <v>3</v>
      </c>
      <c r="D172" s="234"/>
      <c r="E172" s="234"/>
      <c r="F172" s="234"/>
      <c r="G172" s="234"/>
      <c r="H172" s="234"/>
      <c r="I172" s="234"/>
      <c r="J172" s="234"/>
      <c r="K172" s="234"/>
      <c r="L172" s="234"/>
      <c r="M172" s="234"/>
      <c r="N172" s="234"/>
      <c r="O172" s="234"/>
      <c r="P172" s="38"/>
      <c r="Q172" s="178"/>
      <c r="R172" s="462"/>
      <c r="S172" s="463"/>
      <c r="T172" s="463"/>
      <c r="U172" s="463"/>
      <c r="V172" s="463"/>
      <c r="X172" s="177"/>
      <c r="Y172" s="198">
        <v>7</v>
      </c>
      <c r="Z172" s="199"/>
      <c r="AA172" s="199"/>
      <c r="AB172" s="199"/>
      <c r="AC172" s="199"/>
      <c r="AD172" s="199"/>
      <c r="AE172" s="199"/>
      <c r="AF172" s="199"/>
      <c r="AG172" s="199"/>
      <c r="AH172" s="199"/>
      <c r="AI172" s="199"/>
      <c r="AJ172" s="199"/>
      <c r="AK172" s="199"/>
      <c r="AL172" s="199"/>
      <c r="AM172" s="199"/>
      <c r="AN172" s="199"/>
      <c r="AO172" s="199"/>
      <c r="AP172" s="199"/>
      <c r="AQ172" s="199"/>
      <c r="AR172" s="199"/>
      <c r="AS172" s="199"/>
      <c r="AT172" s="199"/>
      <c r="AU172" s="199"/>
      <c r="AV172" s="199"/>
      <c r="AW172" s="199"/>
      <c r="AX172" s="199"/>
      <c r="AY172" s="199"/>
      <c r="AZ172" s="199"/>
      <c r="BA172" s="199"/>
      <c r="BB172" s="199"/>
      <c r="BC172" s="199"/>
      <c r="BD172" s="38"/>
      <c r="BE172" s="437">
        <f t="shared" si="76"/>
        <v>0</v>
      </c>
      <c r="BF172" s="438">
        <f t="shared" si="77"/>
        <v>0</v>
      </c>
      <c r="BG172" s="203">
        <f t="shared" si="75"/>
        <v>0</v>
      </c>
      <c r="BH172" s="203">
        <v>0</v>
      </c>
      <c r="BI172" s="204">
        <f t="shared" si="78"/>
        <v>0</v>
      </c>
      <c r="BJ172" s="205">
        <f t="shared" si="79"/>
        <v>0</v>
      </c>
    </row>
    <row r="173" spans="2:62" ht="15.5" x14ac:dyDescent="0.35">
      <c r="B173" s="177"/>
      <c r="C173" s="233">
        <f t="shared" si="80"/>
        <v>4</v>
      </c>
      <c r="D173" s="234"/>
      <c r="E173" s="234"/>
      <c r="F173" s="234"/>
      <c r="G173" s="234"/>
      <c r="H173" s="234"/>
      <c r="I173" s="234"/>
      <c r="J173" s="234"/>
      <c r="K173" s="234"/>
      <c r="L173" s="234"/>
      <c r="M173" s="234"/>
      <c r="N173" s="234"/>
      <c r="O173" s="234"/>
      <c r="P173" s="38"/>
      <c r="Q173" s="178"/>
      <c r="R173" s="462"/>
      <c r="S173" s="463"/>
      <c r="T173" s="463"/>
      <c r="U173" s="463"/>
      <c r="V173" s="463"/>
      <c r="X173" s="177"/>
      <c r="Y173" s="198">
        <v>8</v>
      </c>
      <c r="Z173" s="199"/>
      <c r="AA173" s="199"/>
      <c r="AB173" s="199"/>
      <c r="AC173" s="199"/>
      <c r="AD173" s="199"/>
      <c r="AE173" s="199"/>
      <c r="AF173" s="199"/>
      <c r="AG173" s="199"/>
      <c r="AH173" s="199"/>
      <c r="AI173" s="199"/>
      <c r="AJ173" s="199"/>
      <c r="AK173" s="199"/>
      <c r="AL173" s="199"/>
      <c r="AM173" s="199"/>
      <c r="AN173" s="199"/>
      <c r="AO173" s="199"/>
      <c r="AP173" s="199"/>
      <c r="AQ173" s="199"/>
      <c r="AR173" s="199"/>
      <c r="AS173" s="199"/>
      <c r="AT173" s="199"/>
      <c r="AU173" s="199"/>
      <c r="AV173" s="199"/>
      <c r="AW173" s="199"/>
      <c r="AX173" s="199"/>
      <c r="AY173" s="199"/>
      <c r="AZ173" s="199"/>
      <c r="BA173" s="199"/>
      <c r="BB173" s="199"/>
      <c r="BC173" s="199"/>
      <c r="BD173" s="38"/>
      <c r="BE173" s="437">
        <f t="shared" si="76"/>
        <v>0</v>
      </c>
      <c r="BF173" s="438">
        <f t="shared" si="77"/>
        <v>0</v>
      </c>
      <c r="BG173" s="203">
        <f t="shared" ref="BG173:BG188" si="81">(SUMIF($Z$165:$BD$165,"Sat",$Z173:$BD173)+SUMIF($Z$165:$BD$165,"Sun",$Z173:$BD173))</f>
        <v>0</v>
      </c>
      <c r="BH173" s="203">
        <f t="shared" ref="BH173:BH188" si="82">(SUM($Z173:$BD173)-(SUMIF($Z$165:$BD$165,"Sat",$Z173:$BD173)+SUMIF($Z$165:$BD$165,"Sun",$Z173:$BD173)))</f>
        <v>0</v>
      </c>
      <c r="BI173" s="204">
        <f t="shared" si="78"/>
        <v>0</v>
      </c>
      <c r="BJ173" s="205">
        <f t="shared" si="79"/>
        <v>0</v>
      </c>
    </row>
    <row r="174" spans="2:62" ht="15.5" x14ac:dyDescent="0.35">
      <c r="B174" s="177"/>
      <c r="C174" s="233">
        <f t="shared" si="80"/>
        <v>5</v>
      </c>
      <c r="D174" s="234"/>
      <c r="E174" s="234"/>
      <c r="F174" s="234"/>
      <c r="G174" s="234"/>
      <c r="H174" s="234"/>
      <c r="I174" s="234"/>
      <c r="J174" s="234"/>
      <c r="K174" s="234"/>
      <c r="L174" s="234"/>
      <c r="M174" s="234"/>
      <c r="N174" s="234"/>
      <c r="O174" s="234"/>
      <c r="P174" s="38"/>
      <c r="Q174" s="178"/>
      <c r="X174" s="177"/>
      <c r="Y174" s="198">
        <v>9</v>
      </c>
      <c r="Z174" s="199"/>
      <c r="AA174" s="199"/>
      <c r="AB174" s="199"/>
      <c r="AC174" s="199"/>
      <c r="AD174" s="199"/>
      <c r="AE174" s="199"/>
      <c r="AF174" s="199"/>
      <c r="AG174" s="199"/>
      <c r="AH174" s="199"/>
      <c r="AI174" s="199"/>
      <c r="AJ174" s="199"/>
      <c r="AK174" s="199"/>
      <c r="AL174" s="199"/>
      <c r="AM174" s="199"/>
      <c r="AN174" s="199"/>
      <c r="AO174" s="199"/>
      <c r="AP174" s="199"/>
      <c r="AQ174" s="199"/>
      <c r="AR174" s="199"/>
      <c r="AS174" s="199"/>
      <c r="AT174" s="199"/>
      <c r="AU174" s="199"/>
      <c r="AV174" s="199"/>
      <c r="AW174" s="199"/>
      <c r="AX174" s="199"/>
      <c r="AY174" s="199"/>
      <c r="AZ174" s="199"/>
      <c r="BA174" s="199"/>
      <c r="BB174" s="199"/>
      <c r="BC174" s="199"/>
      <c r="BD174" s="38"/>
      <c r="BE174" s="437">
        <f t="shared" si="76"/>
        <v>0</v>
      </c>
      <c r="BF174" s="438">
        <f t="shared" si="77"/>
        <v>0</v>
      </c>
      <c r="BG174" s="203">
        <f t="shared" si="81"/>
        <v>0</v>
      </c>
      <c r="BH174" s="203">
        <f t="shared" si="82"/>
        <v>0</v>
      </c>
      <c r="BI174" s="204">
        <f t="shared" si="78"/>
        <v>0</v>
      </c>
      <c r="BJ174" s="205">
        <f t="shared" si="79"/>
        <v>0</v>
      </c>
    </row>
    <row r="175" spans="2:62" ht="15.5" x14ac:dyDescent="0.35">
      <c r="B175" s="177"/>
      <c r="C175" s="233">
        <f t="shared" si="80"/>
        <v>6</v>
      </c>
      <c r="D175" s="234"/>
      <c r="E175" s="234"/>
      <c r="F175" s="234"/>
      <c r="G175" s="234"/>
      <c r="H175" s="234"/>
      <c r="I175" s="234"/>
      <c r="J175" s="234"/>
      <c r="K175" s="234"/>
      <c r="L175" s="234"/>
      <c r="M175" s="234"/>
      <c r="N175" s="234"/>
      <c r="O175" s="234"/>
      <c r="P175" s="38"/>
      <c r="Q175" s="178"/>
      <c r="X175" s="177"/>
      <c r="Y175" s="198">
        <v>10</v>
      </c>
      <c r="Z175" s="199"/>
      <c r="AA175" s="199"/>
      <c r="AB175" s="199"/>
      <c r="AC175" s="199"/>
      <c r="AD175" s="199"/>
      <c r="AE175" s="199"/>
      <c r="AF175" s="199"/>
      <c r="AG175" s="199"/>
      <c r="AH175" s="199"/>
      <c r="AI175" s="199"/>
      <c r="AJ175" s="199"/>
      <c r="AK175" s="199"/>
      <c r="AL175" s="199"/>
      <c r="AM175" s="199"/>
      <c r="AN175" s="199"/>
      <c r="AO175" s="199"/>
      <c r="AP175" s="199"/>
      <c r="AQ175" s="199"/>
      <c r="AR175" s="199"/>
      <c r="AS175" s="199"/>
      <c r="AT175" s="199"/>
      <c r="AU175" s="199"/>
      <c r="AV175" s="199"/>
      <c r="AW175" s="199"/>
      <c r="AX175" s="199"/>
      <c r="AY175" s="199"/>
      <c r="AZ175" s="199"/>
      <c r="BA175" s="199"/>
      <c r="BB175" s="199"/>
      <c r="BC175" s="199"/>
      <c r="BD175" s="38"/>
      <c r="BE175" s="437">
        <f t="shared" si="76"/>
        <v>0</v>
      </c>
      <c r="BF175" s="438">
        <f t="shared" si="77"/>
        <v>0</v>
      </c>
      <c r="BG175" s="203">
        <f t="shared" si="81"/>
        <v>0</v>
      </c>
      <c r="BH175" s="203">
        <f t="shared" si="82"/>
        <v>0</v>
      </c>
      <c r="BI175" s="204">
        <f t="shared" si="78"/>
        <v>0</v>
      </c>
      <c r="BJ175" s="205">
        <f t="shared" si="79"/>
        <v>0</v>
      </c>
    </row>
    <row r="176" spans="2:62" ht="15.5" x14ac:dyDescent="0.35">
      <c r="B176" s="177"/>
      <c r="C176" s="233">
        <f t="shared" si="80"/>
        <v>7</v>
      </c>
      <c r="D176" s="234"/>
      <c r="E176" s="234"/>
      <c r="F176" s="234"/>
      <c r="G176" s="234"/>
      <c r="H176" s="234"/>
      <c r="I176" s="234"/>
      <c r="J176" s="234"/>
      <c r="K176" s="234"/>
      <c r="L176" s="234"/>
      <c r="M176" s="234"/>
      <c r="N176" s="234"/>
      <c r="O176" s="234"/>
      <c r="P176" s="38"/>
      <c r="Q176" s="178"/>
      <c r="X176" s="177"/>
      <c r="Y176" s="198">
        <v>11</v>
      </c>
      <c r="Z176" s="199"/>
      <c r="AA176" s="199"/>
      <c r="AB176" s="199"/>
      <c r="AC176" s="199"/>
      <c r="AD176" s="199"/>
      <c r="AE176" s="199"/>
      <c r="AF176" s="199"/>
      <c r="AG176" s="199"/>
      <c r="AH176" s="199"/>
      <c r="AI176" s="199"/>
      <c r="AJ176" s="199"/>
      <c r="AK176" s="199"/>
      <c r="AL176" s="199"/>
      <c r="AM176" s="199"/>
      <c r="AN176" s="199"/>
      <c r="AO176" s="199"/>
      <c r="AP176" s="199"/>
      <c r="AQ176" s="199"/>
      <c r="AR176" s="199"/>
      <c r="AS176" s="199"/>
      <c r="AT176" s="199"/>
      <c r="AU176" s="199"/>
      <c r="AV176" s="199"/>
      <c r="AW176" s="199"/>
      <c r="AX176" s="199"/>
      <c r="AY176" s="199"/>
      <c r="AZ176" s="199"/>
      <c r="BA176" s="199"/>
      <c r="BB176" s="199"/>
      <c r="BC176" s="199"/>
      <c r="BD176" s="38"/>
      <c r="BE176" s="437">
        <f t="shared" si="76"/>
        <v>0</v>
      </c>
      <c r="BF176" s="438">
        <f t="shared" si="77"/>
        <v>0</v>
      </c>
      <c r="BG176" s="203">
        <f t="shared" si="81"/>
        <v>0</v>
      </c>
      <c r="BH176" s="203">
        <f t="shared" si="82"/>
        <v>0</v>
      </c>
      <c r="BI176" s="204">
        <f t="shared" si="78"/>
        <v>0</v>
      </c>
      <c r="BJ176" s="205">
        <f t="shared" si="79"/>
        <v>0</v>
      </c>
    </row>
    <row r="177" spans="2:65" ht="15.5" x14ac:dyDescent="0.35">
      <c r="B177" s="177"/>
      <c r="C177" s="233">
        <f t="shared" si="80"/>
        <v>8</v>
      </c>
      <c r="D177" s="234"/>
      <c r="E177" s="234"/>
      <c r="F177" s="234"/>
      <c r="G177" s="234"/>
      <c r="H177" s="234"/>
      <c r="I177" s="234"/>
      <c r="J177" s="234"/>
      <c r="K177" s="234"/>
      <c r="L177" s="234"/>
      <c r="M177" s="234"/>
      <c r="N177" s="234"/>
      <c r="O177" s="234"/>
      <c r="P177" s="38"/>
      <c r="Q177" s="178"/>
      <c r="X177" s="177"/>
      <c r="Y177" s="198">
        <v>12</v>
      </c>
      <c r="Z177" s="199"/>
      <c r="AA177" s="199"/>
      <c r="AB177" s="199"/>
      <c r="AC177" s="199"/>
      <c r="AD177" s="199"/>
      <c r="AE177" s="199"/>
      <c r="AF177" s="199"/>
      <c r="AG177" s="199"/>
      <c r="AH177" s="199"/>
      <c r="AI177" s="199"/>
      <c r="AJ177" s="199"/>
      <c r="AK177" s="199"/>
      <c r="AL177" s="199"/>
      <c r="AM177" s="199"/>
      <c r="AN177" s="199"/>
      <c r="AO177" s="199"/>
      <c r="AP177" s="199"/>
      <c r="AQ177" s="199"/>
      <c r="AR177" s="199"/>
      <c r="AS177" s="199"/>
      <c r="AT177" s="199"/>
      <c r="AU177" s="199"/>
      <c r="AV177" s="199"/>
      <c r="AW177" s="199"/>
      <c r="AX177" s="199"/>
      <c r="AY177" s="199"/>
      <c r="AZ177" s="199"/>
      <c r="BA177" s="199"/>
      <c r="BB177" s="199"/>
      <c r="BC177" s="199"/>
      <c r="BD177" s="38"/>
      <c r="BE177" s="437">
        <f t="shared" si="76"/>
        <v>0</v>
      </c>
      <c r="BF177" s="438">
        <f t="shared" si="77"/>
        <v>0</v>
      </c>
      <c r="BG177" s="203">
        <f t="shared" si="81"/>
        <v>0</v>
      </c>
      <c r="BH177" s="203">
        <f t="shared" si="82"/>
        <v>0</v>
      </c>
      <c r="BI177" s="204">
        <f t="shared" si="78"/>
        <v>0</v>
      </c>
      <c r="BJ177" s="205">
        <f t="shared" si="79"/>
        <v>0</v>
      </c>
    </row>
    <row r="178" spans="2:65" ht="15.75" customHeight="1" x14ac:dyDescent="0.35">
      <c r="B178" s="177"/>
      <c r="C178" s="233">
        <f t="shared" si="80"/>
        <v>9</v>
      </c>
      <c r="D178" s="234"/>
      <c r="E178" s="234"/>
      <c r="F178" s="234"/>
      <c r="G178" s="234"/>
      <c r="H178" s="234"/>
      <c r="I178" s="234"/>
      <c r="J178" s="234"/>
      <c r="K178" s="234"/>
      <c r="L178" s="234"/>
      <c r="M178" s="234"/>
      <c r="N178" s="234"/>
      <c r="O178" s="234"/>
      <c r="P178" s="38"/>
      <c r="Q178" s="178"/>
      <c r="X178" s="177"/>
      <c r="Y178" s="198">
        <v>13</v>
      </c>
      <c r="Z178" s="199"/>
      <c r="AA178" s="199"/>
      <c r="AB178" s="199"/>
      <c r="AC178" s="199"/>
      <c r="AD178" s="199"/>
      <c r="AE178" s="199"/>
      <c r="AF178" s="199"/>
      <c r="AG178" s="199"/>
      <c r="AH178" s="199"/>
      <c r="AI178" s="199"/>
      <c r="AJ178" s="199"/>
      <c r="AK178" s="199"/>
      <c r="AL178" s="199"/>
      <c r="AM178" s="199"/>
      <c r="AN178" s="199"/>
      <c r="AO178" s="199"/>
      <c r="AP178" s="199"/>
      <c r="AQ178" s="199"/>
      <c r="AR178" s="199"/>
      <c r="AS178" s="199"/>
      <c r="AT178" s="199"/>
      <c r="AU178" s="199"/>
      <c r="AV178" s="199"/>
      <c r="AW178" s="199"/>
      <c r="AX178" s="199"/>
      <c r="AY178" s="199"/>
      <c r="AZ178" s="199"/>
      <c r="BA178" s="199"/>
      <c r="BB178" s="199"/>
      <c r="BC178" s="199"/>
      <c r="BD178" s="38"/>
      <c r="BE178" s="437">
        <f t="shared" si="76"/>
        <v>0</v>
      </c>
      <c r="BF178" s="438">
        <f t="shared" si="77"/>
        <v>0</v>
      </c>
      <c r="BG178" s="203">
        <f t="shared" si="81"/>
        <v>0</v>
      </c>
      <c r="BH178" s="203">
        <f t="shared" si="82"/>
        <v>0</v>
      </c>
      <c r="BI178" s="204">
        <f t="shared" si="78"/>
        <v>0</v>
      </c>
      <c r="BJ178" s="205">
        <f t="shared" si="79"/>
        <v>0</v>
      </c>
    </row>
    <row r="179" spans="2:65" ht="15.75" customHeight="1" x14ac:dyDescent="0.35">
      <c r="B179" s="177"/>
      <c r="C179" s="233">
        <f t="shared" si="80"/>
        <v>10</v>
      </c>
      <c r="D179" s="234"/>
      <c r="E179" s="234"/>
      <c r="F179" s="234"/>
      <c r="G179" s="234"/>
      <c r="H179" s="234"/>
      <c r="I179" s="234"/>
      <c r="J179" s="234"/>
      <c r="K179" s="234"/>
      <c r="L179" s="234"/>
      <c r="M179" s="234"/>
      <c r="N179" s="234"/>
      <c r="O179" s="234"/>
      <c r="P179" s="38"/>
      <c r="Q179" s="178"/>
      <c r="X179" s="177"/>
      <c r="Y179" s="198">
        <v>14</v>
      </c>
      <c r="Z179" s="199"/>
      <c r="AA179" s="199"/>
      <c r="AB179" s="199"/>
      <c r="AC179" s="199"/>
      <c r="AD179" s="199"/>
      <c r="AE179" s="199"/>
      <c r="AF179" s="199"/>
      <c r="AG179" s="199"/>
      <c r="AH179" s="199"/>
      <c r="AI179" s="199"/>
      <c r="AJ179" s="199"/>
      <c r="AK179" s="199"/>
      <c r="AL179" s="199"/>
      <c r="AM179" s="199"/>
      <c r="AN179" s="199"/>
      <c r="AO179" s="199"/>
      <c r="AP179" s="199"/>
      <c r="AQ179" s="199"/>
      <c r="AR179" s="199"/>
      <c r="AS179" s="199"/>
      <c r="AT179" s="199"/>
      <c r="AU179" s="199"/>
      <c r="AV179" s="199"/>
      <c r="AW179" s="199"/>
      <c r="AX179" s="199"/>
      <c r="AY179" s="199"/>
      <c r="AZ179" s="199"/>
      <c r="BA179" s="199"/>
      <c r="BB179" s="199"/>
      <c r="BC179" s="199"/>
      <c r="BD179" s="38"/>
      <c r="BE179" s="437">
        <f t="shared" si="76"/>
        <v>0</v>
      </c>
      <c r="BF179" s="438">
        <f t="shared" si="77"/>
        <v>0</v>
      </c>
      <c r="BG179" s="203">
        <f t="shared" si="81"/>
        <v>0</v>
      </c>
      <c r="BH179" s="203">
        <f t="shared" si="82"/>
        <v>0</v>
      </c>
      <c r="BI179" s="204">
        <f t="shared" si="78"/>
        <v>0</v>
      </c>
      <c r="BJ179" s="205">
        <f t="shared" si="79"/>
        <v>0</v>
      </c>
    </row>
    <row r="180" spans="2:65" ht="15.75" customHeight="1" x14ac:dyDescent="0.35">
      <c r="B180" s="177"/>
      <c r="C180" s="233">
        <f t="shared" si="80"/>
        <v>11</v>
      </c>
      <c r="D180" s="234"/>
      <c r="E180" s="234"/>
      <c r="F180" s="234"/>
      <c r="G180" s="234"/>
      <c r="H180" s="234"/>
      <c r="I180" s="234"/>
      <c r="J180" s="234"/>
      <c r="K180" s="234"/>
      <c r="L180" s="234"/>
      <c r="M180" s="234"/>
      <c r="N180" s="234"/>
      <c r="O180" s="234"/>
      <c r="P180" s="38"/>
      <c r="Q180" s="178"/>
      <c r="X180" s="177"/>
      <c r="Y180" s="198">
        <v>15</v>
      </c>
      <c r="Z180" s="199"/>
      <c r="AA180" s="199"/>
      <c r="AB180" s="199"/>
      <c r="AC180" s="199"/>
      <c r="AD180" s="199"/>
      <c r="AE180" s="199"/>
      <c r="AF180" s="199"/>
      <c r="AG180" s="199"/>
      <c r="AH180" s="199"/>
      <c r="AI180" s="199"/>
      <c r="AJ180" s="199"/>
      <c r="AK180" s="199"/>
      <c r="AL180" s="199"/>
      <c r="AM180" s="199"/>
      <c r="AN180" s="199"/>
      <c r="AO180" s="199"/>
      <c r="AP180" s="199"/>
      <c r="AQ180" s="199"/>
      <c r="AR180" s="199"/>
      <c r="AS180" s="199"/>
      <c r="AT180" s="199"/>
      <c r="AU180" s="199"/>
      <c r="AV180" s="199"/>
      <c r="AW180" s="199"/>
      <c r="AX180" s="199"/>
      <c r="AY180" s="199"/>
      <c r="AZ180" s="199"/>
      <c r="BA180" s="199"/>
      <c r="BB180" s="199"/>
      <c r="BC180" s="199"/>
      <c r="BD180" s="38"/>
      <c r="BE180" s="437">
        <f t="shared" si="76"/>
        <v>0</v>
      </c>
      <c r="BF180" s="438">
        <f t="shared" si="77"/>
        <v>0</v>
      </c>
      <c r="BG180" s="203">
        <f t="shared" si="81"/>
        <v>0</v>
      </c>
      <c r="BH180" s="203">
        <f t="shared" si="82"/>
        <v>0</v>
      </c>
      <c r="BI180" s="204">
        <f t="shared" si="78"/>
        <v>0</v>
      </c>
      <c r="BJ180" s="205">
        <f t="shared" si="79"/>
        <v>0</v>
      </c>
    </row>
    <row r="181" spans="2:65" ht="15.75" customHeight="1" x14ac:dyDescent="0.35">
      <c r="B181" s="177"/>
      <c r="C181" s="233">
        <f t="shared" si="80"/>
        <v>12</v>
      </c>
      <c r="D181" s="234"/>
      <c r="E181" s="234"/>
      <c r="F181" s="234"/>
      <c r="G181" s="234"/>
      <c r="H181" s="234"/>
      <c r="I181" s="234"/>
      <c r="J181" s="234"/>
      <c r="K181" s="234"/>
      <c r="L181" s="234"/>
      <c r="M181" s="234"/>
      <c r="N181" s="234"/>
      <c r="O181" s="234"/>
      <c r="P181" s="38"/>
      <c r="Q181" s="178"/>
      <c r="X181" s="177"/>
      <c r="Y181" s="198">
        <v>16</v>
      </c>
      <c r="Z181" s="199"/>
      <c r="AA181" s="199"/>
      <c r="AB181" s="199"/>
      <c r="AC181" s="199"/>
      <c r="AD181" s="199"/>
      <c r="AE181" s="199"/>
      <c r="AF181" s="199"/>
      <c r="AG181" s="199"/>
      <c r="AH181" s="199"/>
      <c r="AI181" s="199"/>
      <c r="AJ181" s="199"/>
      <c r="AK181" s="199"/>
      <c r="AL181" s="199"/>
      <c r="AM181" s="199"/>
      <c r="AN181" s="199"/>
      <c r="AO181" s="199"/>
      <c r="AP181" s="199"/>
      <c r="AQ181" s="199"/>
      <c r="AR181" s="199"/>
      <c r="AS181" s="199"/>
      <c r="AT181" s="199"/>
      <c r="AU181" s="199"/>
      <c r="AV181" s="199"/>
      <c r="AW181" s="199"/>
      <c r="AX181" s="199"/>
      <c r="AY181" s="199"/>
      <c r="AZ181" s="199"/>
      <c r="BA181" s="199"/>
      <c r="BB181" s="199"/>
      <c r="BC181" s="199"/>
      <c r="BD181" s="38"/>
      <c r="BE181" s="437">
        <f t="shared" si="76"/>
        <v>0</v>
      </c>
      <c r="BF181" s="438">
        <f t="shared" si="77"/>
        <v>0</v>
      </c>
      <c r="BG181" s="203">
        <f t="shared" si="81"/>
        <v>0</v>
      </c>
      <c r="BH181" s="203">
        <f t="shared" si="82"/>
        <v>0</v>
      </c>
      <c r="BI181" s="204">
        <f t="shared" si="78"/>
        <v>0</v>
      </c>
      <c r="BJ181" s="205">
        <f t="shared" si="79"/>
        <v>0</v>
      </c>
    </row>
    <row r="182" spans="2:65" ht="15.75" customHeight="1" x14ac:dyDescent="0.35">
      <c r="B182" s="177"/>
      <c r="C182" s="233">
        <f t="shared" si="80"/>
        <v>13</v>
      </c>
      <c r="D182" s="234"/>
      <c r="E182" s="234"/>
      <c r="F182" s="234"/>
      <c r="G182" s="234"/>
      <c r="H182" s="234"/>
      <c r="I182" s="234"/>
      <c r="J182" s="234"/>
      <c r="K182" s="234"/>
      <c r="L182" s="234"/>
      <c r="M182" s="234"/>
      <c r="N182" s="234"/>
      <c r="O182" s="234"/>
      <c r="P182" s="38"/>
      <c r="Q182" s="178"/>
      <c r="X182" s="177"/>
      <c r="Y182" s="198">
        <v>17</v>
      </c>
      <c r="Z182" s="199"/>
      <c r="AA182" s="199"/>
      <c r="AB182" s="199"/>
      <c r="AC182" s="199"/>
      <c r="AD182" s="199"/>
      <c r="AE182" s="199"/>
      <c r="AF182" s="199"/>
      <c r="AG182" s="199"/>
      <c r="AH182" s="199"/>
      <c r="AI182" s="199"/>
      <c r="AJ182" s="199"/>
      <c r="AK182" s="199"/>
      <c r="AL182" s="199"/>
      <c r="AM182" s="199"/>
      <c r="AN182" s="199"/>
      <c r="AO182" s="199"/>
      <c r="AP182" s="199"/>
      <c r="AQ182" s="199"/>
      <c r="AR182" s="199"/>
      <c r="AS182" s="199"/>
      <c r="AT182" s="199"/>
      <c r="AU182" s="199"/>
      <c r="AV182" s="199"/>
      <c r="AW182" s="199"/>
      <c r="AX182" s="199"/>
      <c r="AY182" s="199"/>
      <c r="AZ182" s="199"/>
      <c r="BA182" s="199"/>
      <c r="BB182" s="199"/>
      <c r="BC182" s="199"/>
      <c r="BD182" s="38"/>
      <c r="BE182" s="437">
        <f t="shared" si="76"/>
        <v>0</v>
      </c>
      <c r="BF182" s="438">
        <f t="shared" si="77"/>
        <v>0</v>
      </c>
      <c r="BG182" s="203">
        <f t="shared" si="81"/>
        <v>0</v>
      </c>
      <c r="BH182" s="203">
        <f t="shared" si="82"/>
        <v>0</v>
      </c>
      <c r="BI182" s="204">
        <f t="shared" si="78"/>
        <v>0</v>
      </c>
      <c r="BJ182" s="205">
        <f t="shared" si="79"/>
        <v>0</v>
      </c>
    </row>
    <row r="183" spans="2:65" ht="15.5" x14ac:dyDescent="0.35">
      <c r="B183" s="177"/>
      <c r="C183" s="233">
        <f t="shared" si="80"/>
        <v>14</v>
      </c>
      <c r="D183" s="234"/>
      <c r="E183" s="234"/>
      <c r="F183" s="234"/>
      <c r="G183" s="234"/>
      <c r="H183" s="234"/>
      <c r="I183" s="234"/>
      <c r="J183" s="234"/>
      <c r="K183" s="234"/>
      <c r="L183" s="234"/>
      <c r="M183" s="234"/>
      <c r="N183" s="234"/>
      <c r="O183" s="234"/>
      <c r="P183" s="38"/>
      <c r="Q183" s="178"/>
      <c r="X183" s="177"/>
      <c r="Y183" s="198">
        <v>18</v>
      </c>
      <c r="Z183" s="199"/>
      <c r="AA183" s="199"/>
      <c r="AB183" s="199"/>
      <c r="AC183" s="199"/>
      <c r="AD183" s="199"/>
      <c r="AE183" s="199"/>
      <c r="AF183" s="199"/>
      <c r="AG183" s="199"/>
      <c r="AH183" s="199"/>
      <c r="AI183" s="199"/>
      <c r="AJ183" s="199"/>
      <c r="AK183" s="199"/>
      <c r="AL183" s="199"/>
      <c r="AM183" s="199"/>
      <c r="AN183" s="199"/>
      <c r="AO183" s="199"/>
      <c r="AP183" s="199"/>
      <c r="AQ183" s="199"/>
      <c r="AR183" s="199"/>
      <c r="AS183" s="199"/>
      <c r="AT183" s="199"/>
      <c r="AU183" s="199"/>
      <c r="AV183" s="199"/>
      <c r="AW183" s="199"/>
      <c r="AX183" s="199"/>
      <c r="AY183" s="199"/>
      <c r="AZ183" s="199"/>
      <c r="BA183" s="199"/>
      <c r="BB183" s="199"/>
      <c r="BC183" s="199"/>
      <c r="BD183" s="38"/>
      <c r="BE183" s="437">
        <f t="shared" si="76"/>
        <v>0</v>
      </c>
      <c r="BF183" s="438">
        <f t="shared" si="77"/>
        <v>0</v>
      </c>
      <c r="BG183" s="203">
        <f t="shared" si="81"/>
        <v>0</v>
      </c>
      <c r="BH183" s="203">
        <f t="shared" si="82"/>
        <v>0</v>
      </c>
      <c r="BI183" s="204">
        <f t="shared" si="78"/>
        <v>0</v>
      </c>
      <c r="BJ183" s="205">
        <f t="shared" si="79"/>
        <v>0</v>
      </c>
    </row>
    <row r="184" spans="2:65" ht="15.5" x14ac:dyDescent="0.35">
      <c r="B184" s="177"/>
      <c r="C184" s="233">
        <f t="shared" si="80"/>
        <v>15</v>
      </c>
      <c r="D184" s="234"/>
      <c r="E184" s="234"/>
      <c r="F184" s="234"/>
      <c r="G184" s="234"/>
      <c r="H184" s="234"/>
      <c r="I184" s="234"/>
      <c r="J184" s="234"/>
      <c r="K184" s="234"/>
      <c r="L184" s="234"/>
      <c r="M184" s="234"/>
      <c r="N184" s="234"/>
      <c r="O184" s="234"/>
      <c r="P184" s="38"/>
      <c r="Q184" s="178"/>
      <c r="X184" s="177"/>
      <c r="Y184" s="198">
        <v>19</v>
      </c>
      <c r="Z184" s="199"/>
      <c r="AA184" s="199"/>
      <c r="AB184" s="199"/>
      <c r="AC184" s="199"/>
      <c r="AD184" s="199"/>
      <c r="AE184" s="199"/>
      <c r="AF184" s="199"/>
      <c r="AG184" s="199"/>
      <c r="AH184" s="199"/>
      <c r="AI184" s="199"/>
      <c r="AJ184" s="199"/>
      <c r="AK184" s="199"/>
      <c r="AL184" s="199"/>
      <c r="AM184" s="199"/>
      <c r="AN184" s="199"/>
      <c r="AO184" s="199"/>
      <c r="AP184" s="199"/>
      <c r="AQ184" s="199"/>
      <c r="AR184" s="199"/>
      <c r="AS184" s="199"/>
      <c r="AT184" s="199"/>
      <c r="AU184" s="199"/>
      <c r="AV184" s="199"/>
      <c r="AW184" s="199"/>
      <c r="AX184" s="199"/>
      <c r="AY184" s="199"/>
      <c r="AZ184" s="199"/>
      <c r="BA184" s="199"/>
      <c r="BB184" s="199"/>
      <c r="BC184" s="199"/>
      <c r="BD184" s="38"/>
      <c r="BE184" s="437">
        <f t="shared" si="76"/>
        <v>0</v>
      </c>
      <c r="BF184" s="438">
        <f t="shared" si="77"/>
        <v>0</v>
      </c>
      <c r="BG184" s="203">
        <f t="shared" si="81"/>
        <v>0</v>
      </c>
      <c r="BH184" s="203">
        <f t="shared" si="82"/>
        <v>0</v>
      </c>
      <c r="BI184" s="204">
        <f t="shared" si="78"/>
        <v>0</v>
      </c>
      <c r="BJ184" s="205">
        <f t="shared" si="79"/>
        <v>0</v>
      </c>
    </row>
    <row r="185" spans="2:65" ht="15.5" x14ac:dyDescent="0.35">
      <c r="B185" s="177"/>
      <c r="C185" s="233">
        <f t="shared" si="80"/>
        <v>16</v>
      </c>
      <c r="D185" s="234"/>
      <c r="E185" s="234"/>
      <c r="F185" s="234"/>
      <c r="G185" s="234"/>
      <c r="H185" s="234"/>
      <c r="I185" s="234"/>
      <c r="J185" s="234"/>
      <c r="K185" s="234"/>
      <c r="L185" s="234"/>
      <c r="M185" s="234"/>
      <c r="N185" s="234"/>
      <c r="O185" s="234"/>
      <c r="P185" s="38"/>
      <c r="Q185" s="178"/>
      <c r="X185" s="177"/>
      <c r="Y185" s="198">
        <v>20</v>
      </c>
      <c r="Z185" s="199"/>
      <c r="AA185" s="199"/>
      <c r="AB185" s="199"/>
      <c r="AC185" s="199"/>
      <c r="AD185" s="199"/>
      <c r="AE185" s="199"/>
      <c r="AF185" s="199"/>
      <c r="AG185" s="199"/>
      <c r="AH185" s="199"/>
      <c r="AI185" s="199"/>
      <c r="AJ185" s="199"/>
      <c r="AK185" s="199"/>
      <c r="AL185" s="199"/>
      <c r="AM185" s="199"/>
      <c r="AN185" s="199"/>
      <c r="AO185" s="199"/>
      <c r="AP185" s="199"/>
      <c r="AQ185" s="199"/>
      <c r="AR185" s="199"/>
      <c r="AS185" s="199"/>
      <c r="AT185" s="199"/>
      <c r="AU185" s="199"/>
      <c r="AV185" s="199"/>
      <c r="AW185" s="199"/>
      <c r="AX185" s="199"/>
      <c r="AY185" s="199"/>
      <c r="AZ185" s="199"/>
      <c r="BA185" s="199"/>
      <c r="BB185" s="199"/>
      <c r="BC185" s="199"/>
      <c r="BD185" s="38"/>
      <c r="BE185" s="437">
        <f t="shared" si="76"/>
        <v>0</v>
      </c>
      <c r="BF185" s="438">
        <f t="shared" si="77"/>
        <v>0</v>
      </c>
      <c r="BG185" s="203">
        <f t="shared" si="81"/>
        <v>0</v>
      </c>
      <c r="BH185" s="203">
        <f t="shared" si="82"/>
        <v>0</v>
      </c>
      <c r="BI185" s="204">
        <f t="shared" si="78"/>
        <v>0</v>
      </c>
      <c r="BJ185" s="205">
        <f t="shared" si="79"/>
        <v>0</v>
      </c>
    </row>
    <row r="186" spans="2:65" ht="15.5" x14ac:dyDescent="0.35">
      <c r="B186" s="177"/>
      <c r="C186" s="233">
        <f t="shared" si="80"/>
        <v>17</v>
      </c>
      <c r="D186" s="234"/>
      <c r="E186" s="234"/>
      <c r="F186" s="234"/>
      <c r="G186" s="234"/>
      <c r="H186" s="234"/>
      <c r="I186" s="234"/>
      <c r="J186" s="234"/>
      <c r="K186" s="234"/>
      <c r="L186" s="234"/>
      <c r="M186" s="234"/>
      <c r="N186" s="234"/>
      <c r="O186" s="234"/>
      <c r="P186" s="38"/>
      <c r="Q186" s="178"/>
      <c r="X186" s="177"/>
      <c r="Y186" s="198">
        <v>21</v>
      </c>
      <c r="Z186" s="199"/>
      <c r="AA186" s="199"/>
      <c r="AB186" s="199"/>
      <c r="AC186" s="199"/>
      <c r="AD186" s="199"/>
      <c r="AE186" s="199"/>
      <c r="AF186" s="199"/>
      <c r="AG186" s="199"/>
      <c r="AH186" s="199"/>
      <c r="AI186" s="199"/>
      <c r="AJ186" s="199"/>
      <c r="AK186" s="199"/>
      <c r="AL186" s="199"/>
      <c r="AM186" s="199"/>
      <c r="AN186" s="199"/>
      <c r="AO186" s="199"/>
      <c r="AP186" s="199"/>
      <c r="AQ186" s="199"/>
      <c r="AR186" s="199"/>
      <c r="AS186" s="199"/>
      <c r="AT186" s="199"/>
      <c r="AU186" s="199"/>
      <c r="AV186" s="199"/>
      <c r="AW186" s="199"/>
      <c r="AX186" s="199"/>
      <c r="AY186" s="199"/>
      <c r="AZ186" s="199"/>
      <c r="BA186" s="199"/>
      <c r="BB186" s="199"/>
      <c r="BC186" s="199"/>
      <c r="BD186" s="38"/>
      <c r="BE186" s="437">
        <f t="shared" si="76"/>
        <v>0</v>
      </c>
      <c r="BF186" s="438">
        <f t="shared" si="77"/>
        <v>0</v>
      </c>
      <c r="BG186" s="203">
        <f t="shared" si="81"/>
        <v>0</v>
      </c>
      <c r="BH186" s="203">
        <f t="shared" si="82"/>
        <v>0</v>
      </c>
      <c r="BI186" s="204">
        <f t="shared" si="78"/>
        <v>0</v>
      </c>
      <c r="BJ186" s="205">
        <f t="shared" si="79"/>
        <v>0</v>
      </c>
    </row>
    <row r="187" spans="2:65" ht="15.5" x14ac:dyDescent="0.35">
      <c r="B187" s="177"/>
      <c r="C187" s="233">
        <f t="shared" si="80"/>
        <v>18</v>
      </c>
      <c r="D187" s="234"/>
      <c r="E187" s="234"/>
      <c r="F187" s="234"/>
      <c r="G187" s="234"/>
      <c r="H187" s="234"/>
      <c r="I187" s="234"/>
      <c r="J187" s="234"/>
      <c r="K187" s="234"/>
      <c r="L187" s="234"/>
      <c r="M187" s="234"/>
      <c r="N187" s="234"/>
      <c r="O187" s="234"/>
      <c r="P187" s="38"/>
      <c r="Q187" s="178"/>
      <c r="X187" s="177"/>
      <c r="Y187" s="198">
        <v>22</v>
      </c>
      <c r="Z187" s="199"/>
      <c r="AA187" s="199"/>
      <c r="AB187" s="199"/>
      <c r="AC187" s="199"/>
      <c r="AD187" s="199"/>
      <c r="AE187" s="199"/>
      <c r="AF187" s="199"/>
      <c r="AG187" s="199"/>
      <c r="AH187" s="199"/>
      <c r="AI187" s="199"/>
      <c r="AJ187" s="199"/>
      <c r="AK187" s="199"/>
      <c r="AL187" s="199"/>
      <c r="AM187" s="199"/>
      <c r="AN187" s="199"/>
      <c r="AO187" s="199"/>
      <c r="AP187" s="199"/>
      <c r="AQ187" s="199"/>
      <c r="AR187" s="199"/>
      <c r="AS187" s="199"/>
      <c r="AT187" s="199"/>
      <c r="AU187" s="199"/>
      <c r="AV187" s="199"/>
      <c r="AW187" s="199"/>
      <c r="AX187" s="199"/>
      <c r="AY187" s="199"/>
      <c r="AZ187" s="199"/>
      <c r="BA187" s="199"/>
      <c r="BB187" s="199"/>
      <c r="BC187" s="199"/>
      <c r="BD187" s="38"/>
      <c r="BE187" s="437">
        <f t="shared" si="76"/>
        <v>0</v>
      </c>
      <c r="BF187" s="438">
        <f t="shared" si="77"/>
        <v>0</v>
      </c>
      <c r="BG187" s="203">
        <f t="shared" si="81"/>
        <v>0</v>
      </c>
      <c r="BH187" s="203">
        <f t="shared" si="82"/>
        <v>0</v>
      </c>
      <c r="BI187" s="204">
        <f t="shared" si="78"/>
        <v>0</v>
      </c>
      <c r="BJ187" s="205">
        <f t="shared" si="79"/>
        <v>0</v>
      </c>
      <c r="BM187" s="13" t="s">
        <v>130</v>
      </c>
    </row>
    <row r="188" spans="2:65" ht="15.5" x14ac:dyDescent="0.35">
      <c r="B188" s="177"/>
      <c r="C188" s="233">
        <f t="shared" si="80"/>
        <v>19</v>
      </c>
      <c r="D188" s="234"/>
      <c r="E188" s="234"/>
      <c r="F188" s="234"/>
      <c r="G188" s="234"/>
      <c r="H188" s="234"/>
      <c r="I188" s="234"/>
      <c r="J188" s="234"/>
      <c r="K188" s="234"/>
      <c r="L188" s="234"/>
      <c r="M188" s="234"/>
      <c r="N188" s="234"/>
      <c r="O188" s="234"/>
      <c r="P188" s="38"/>
      <c r="Q188" s="178"/>
      <c r="X188" s="177"/>
      <c r="Y188" s="198">
        <v>23</v>
      </c>
      <c r="Z188" s="199"/>
      <c r="AA188" s="199"/>
      <c r="AB188" s="199"/>
      <c r="AC188" s="199"/>
      <c r="AD188" s="199"/>
      <c r="AE188" s="199"/>
      <c r="AF188" s="199"/>
      <c r="AG188" s="199"/>
      <c r="AH188" s="199"/>
      <c r="AI188" s="199"/>
      <c r="AJ188" s="199"/>
      <c r="AK188" s="199"/>
      <c r="AL188" s="199"/>
      <c r="AM188" s="199"/>
      <c r="AN188" s="199"/>
      <c r="AO188" s="199"/>
      <c r="AP188" s="199"/>
      <c r="AQ188" s="199"/>
      <c r="AR188" s="199"/>
      <c r="AS188" s="199"/>
      <c r="AT188" s="199"/>
      <c r="AU188" s="199"/>
      <c r="AV188" s="199"/>
      <c r="AW188" s="199"/>
      <c r="AX188" s="199"/>
      <c r="AY188" s="199"/>
      <c r="AZ188" s="199"/>
      <c r="BA188" s="199"/>
      <c r="BB188" s="199"/>
      <c r="BC188" s="199"/>
      <c r="BD188" s="38"/>
      <c r="BE188" s="437">
        <f t="shared" si="76"/>
        <v>0</v>
      </c>
      <c r="BF188" s="438">
        <f t="shared" si="77"/>
        <v>0</v>
      </c>
      <c r="BG188" s="203">
        <f t="shared" si="81"/>
        <v>0</v>
      </c>
      <c r="BH188" s="203">
        <f t="shared" si="82"/>
        <v>0</v>
      </c>
      <c r="BI188" s="204">
        <f t="shared" si="78"/>
        <v>0</v>
      </c>
      <c r="BJ188" s="205">
        <f t="shared" si="79"/>
        <v>0</v>
      </c>
      <c r="BL188" s="13">
        <f>COUNTIF(Z166:BC189,"&gt;"&amp;MxDisch1)</f>
        <v>0</v>
      </c>
      <c r="BM188" s="13" t="s">
        <v>131</v>
      </c>
    </row>
    <row r="189" spans="2:65" ht="15.5" x14ac:dyDescent="0.35">
      <c r="B189" s="177"/>
      <c r="C189" s="233">
        <f t="shared" si="80"/>
        <v>20</v>
      </c>
      <c r="D189" s="234"/>
      <c r="E189" s="234"/>
      <c r="F189" s="234"/>
      <c r="G189" s="234"/>
      <c r="H189" s="234"/>
      <c r="I189" s="234"/>
      <c r="J189" s="234"/>
      <c r="K189" s="234"/>
      <c r="L189" s="234"/>
      <c r="M189" s="234"/>
      <c r="N189" s="234"/>
      <c r="O189" s="234"/>
      <c r="P189" s="38"/>
      <c r="Q189" s="178"/>
      <c r="X189" s="177"/>
      <c r="Y189" s="206">
        <v>24</v>
      </c>
      <c r="Z189" s="207"/>
      <c r="AA189" s="207"/>
      <c r="AB189" s="207"/>
      <c r="AC189" s="207"/>
      <c r="AD189" s="207"/>
      <c r="AE189" s="207"/>
      <c r="AF189" s="207"/>
      <c r="AG189" s="207"/>
      <c r="AH189" s="207"/>
      <c r="AI189" s="207"/>
      <c r="AJ189" s="207"/>
      <c r="AK189" s="207"/>
      <c r="AL189" s="207"/>
      <c r="AM189" s="207"/>
      <c r="AN189" s="207"/>
      <c r="AO189" s="207"/>
      <c r="AP189" s="207"/>
      <c r="AQ189" s="207"/>
      <c r="AR189" s="207"/>
      <c r="AS189" s="207"/>
      <c r="AT189" s="207"/>
      <c r="AU189" s="207"/>
      <c r="AV189" s="207"/>
      <c r="AW189" s="207"/>
      <c r="AX189" s="207"/>
      <c r="AY189" s="207"/>
      <c r="AZ189" s="207"/>
      <c r="BA189" s="207"/>
      <c r="BB189" s="207"/>
      <c r="BC189" s="207"/>
      <c r="BD189" s="38"/>
      <c r="BE189" s="442">
        <f t="shared" si="76"/>
        <v>0</v>
      </c>
      <c r="BF189" s="443">
        <f t="shared" si="77"/>
        <v>0</v>
      </c>
      <c r="BG189" s="208">
        <f>SUM($Z189:$BD189)</f>
        <v>0</v>
      </c>
      <c r="BH189" s="208">
        <v>0</v>
      </c>
      <c r="BI189" s="209">
        <f t="shared" si="78"/>
        <v>0</v>
      </c>
      <c r="BJ189" s="210">
        <f t="shared" si="79"/>
        <v>0</v>
      </c>
      <c r="BL189" s="13">
        <f>COUNTIF(Z166:BC189,"&lt;"&amp;-MxChgRate1)</f>
        <v>0</v>
      </c>
      <c r="BM189" s="13" t="s">
        <v>132</v>
      </c>
    </row>
    <row r="190" spans="2:65" ht="15.5" x14ac:dyDescent="0.35">
      <c r="B190" s="177"/>
      <c r="C190" s="233">
        <f t="shared" si="80"/>
        <v>21</v>
      </c>
      <c r="D190" s="234"/>
      <c r="E190" s="234"/>
      <c r="F190" s="234"/>
      <c r="G190" s="234"/>
      <c r="H190" s="234"/>
      <c r="I190" s="234"/>
      <c r="J190" s="234"/>
      <c r="K190" s="234"/>
      <c r="L190" s="234"/>
      <c r="M190" s="234"/>
      <c r="N190" s="234"/>
      <c r="O190" s="234"/>
      <c r="P190" s="38"/>
      <c r="Q190" s="178"/>
      <c r="X190" s="177"/>
      <c r="Y190" s="182"/>
      <c r="Z190" s="218" t="str">
        <f t="shared" ref="Z190" si="83">IF(SUM(Z166:Z189)&gt;0,"Verify","")</f>
        <v/>
      </c>
      <c r="AA190" s="218" t="str">
        <f t="shared" ref="AA190:BC190" si="84">IF(SUM(AA166:AA189)&gt;0,"Verify","")</f>
        <v/>
      </c>
      <c r="AB190" s="218" t="str">
        <f t="shared" si="84"/>
        <v/>
      </c>
      <c r="AC190" s="218" t="str">
        <f t="shared" si="84"/>
        <v/>
      </c>
      <c r="AD190" s="218" t="str">
        <f t="shared" si="84"/>
        <v/>
      </c>
      <c r="AE190" s="218" t="str">
        <f t="shared" si="84"/>
        <v/>
      </c>
      <c r="AF190" s="218" t="str">
        <f t="shared" si="84"/>
        <v/>
      </c>
      <c r="AG190" s="218" t="str">
        <f t="shared" si="84"/>
        <v/>
      </c>
      <c r="AH190" s="218" t="str">
        <f t="shared" si="84"/>
        <v/>
      </c>
      <c r="AI190" s="218" t="str">
        <f t="shared" si="84"/>
        <v/>
      </c>
      <c r="AJ190" s="218" t="str">
        <f t="shared" si="84"/>
        <v/>
      </c>
      <c r="AK190" s="218" t="str">
        <f t="shared" si="84"/>
        <v/>
      </c>
      <c r="AL190" s="218" t="str">
        <f t="shared" si="84"/>
        <v/>
      </c>
      <c r="AM190" s="218" t="str">
        <f t="shared" si="84"/>
        <v/>
      </c>
      <c r="AN190" s="218" t="str">
        <f t="shared" si="84"/>
        <v/>
      </c>
      <c r="AO190" s="218" t="str">
        <f t="shared" si="84"/>
        <v/>
      </c>
      <c r="AP190" s="218" t="str">
        <f t="shared" si="84"/>
        <v/>
      </c>
      <c r="AQ190" s="218" t="str">
        <f t="shared" si="84"/>
        <v/>
      </c>
      <c r="AR190" s="218" t="str">
        <f t="shared" si="84"/>
        <v/>
      </c>
      <c r="AS190" s="218" t="str">
        <f t="shared" si="84"/>
        <v/>
      </c>
      <c r="AT190" s="218" t="str">
        <f t="shared" si="84"/>
        <v/>
      </c>
      <c r="AU190" s="218" t="str">
        <f t="shared" si="84"/>
        <v/>
      </c>
      <c r="AV190" s="218" t="str">
        <f t="shared" si="84"/>
        <v/>
      </c>
      <c r="AW190" s="218" t="str">
        <f t="shared" si="84"/>
        <v/>
      </c>
      <c r="AX190" s="218" t="str">
        <f t="shared" si="84"/>
        <v/>
      </c>
      <c r="AY190" s="218" t="str">
        <f t="shared" si="84"/>
        <v/>
      </c>
      <c r="AZ190" s="218" t="str">
        <f t="shared" si="84"/>
        <v/>
      </c>
      <c r="BA190" s="218" t="str">
        <f t="shared" si="84"/>
        <v/>
      </c>
      <c r="BB190" s="218" t="str">
        <f t="shared" si="84"/>
        <v/>
      </c>
      <c r="BC190" s="218" t="str">
        <f t="shared" si="84"/>
        <v/>
      </c>
      <c r="BD190" s="38"/>
      <c r="BE190" s="38"/>
      <c r="BF190" s="38"/>
      <c r="BG190" s="208">
        <f>SUM(BG166:BG189)</f>
        <v>0</v>
      </c>
      <c r="BH190" s="208">
        <f>SUM(BH173:BH188)</f>
        <v>0</v>
      </c>
      <c r="BI190" s="208">
        <f>SUM(BI166:BI189)</f>
        <v>0</v>
      </c>
      <c r="BJ190" s="221">
        <f>SUM(BJ166:BJ189)</f>
        <v>0</v>
      </c>
    </row>
    <row r="191" spans="2:65" ht="15" customHeight="1" x14ac:dyDescent="0.35">
      <c r="B191" s="177"/>
      <c r="C191" s="233">
        <f t="shared" si="80"/>
        <v>22</v>
      </c>
      <c r="D191" s="234"/>
      <c r="E191" s="234"/>
      <c r="F191" s="234"/>
      <c r="G191" s="234"/>
      <c r="H191" s="234"/>
      <c r="I191" s="234"/>
      <c r="J191" s="234"/>
      <c r="K191" s="234"/>
      <c r="L191" s="234"/>
      <c r="M191" s="234"/>
      <c r="N191" s="234"/>
      <c r="O191" s="234"/>
      <c r="P191" s="38"/>
      <c r="Q191" s="178"/>
      <c r="X191" s="213"/>
      <c r="Y191" s="214"/>
      <c r="Z191" s="214"/>
      <c r="AA191" s="214"/>
      <c r="AB191" s="214"/>
      <c r="AC191" s="214"/>
      <c r="AD191" s="214"/>
      <c r="AE191" s="214"/>
      <c r="AF191" s="214"/>
      <c r="AG191" s="214"/>
      <c r="AH191" s="214"/>
      <c r="AI191" s="214"/>
      <c r="AJ191" s="214"/>
      <c r="AK191" s="214"/>
      <c r="AL191" s="214"/>
      <c r="AM191" s="214"/>
      <c r="AN191" s="214"/>
      <c r="AO191" s="214"/>
      <c r="AP191" s="214"/>
      <c r="AQ191" s="214"/>
      <c r="AR191" s="214"/>
      <c r="AS191" s="214"/>
      <c r="AT191" s="214"/>
      <c r="AU191" s="214"/>
      <c r="AV191" s="214"/>
      <c r="AW191" s="214"/>
      <c r="AX191" s="214"/>
      <c r="AY191" s="214"/>
      <c r="AZ191" s="214"/>
      <c r="BA191" s="214"/>
      <c r="BB191" s="214"/>
      <c r="BC191" s="214"/>
      <c r="BD191" s="216"/>
      <c r="BE191" s="216"/>
      <c r="BF191" s="216"/>
      <c r="BG191" s="222"/>
      <c r="BH191" s="223"/>
      <c r="BI191" s="223"/>
      <c r="BJ191" s="224"/>
    </row>
    <row r="192" spans="2:65" ht="15" customHeight="1" x14ac:dyDescent="0.35">
      <c r="B192" s="177"/>
      <c r="C192" s="233">
        <f t="shared" si="80"/>
        <v>23</v>
      </c>
      <c r="D192" s="234"/>
      <c r="E192" s="234"/>
      <c r="F192" s="234"/>
      <c r="G192" s="234"/>
      <c r="H192" s="234"/>
      <c r="I192" s="234"/>
      <c r="J192" s="234"/>
      <c r="K192" s="234"/>
      <c r="L192" s="234"/>
      <c r="M192" s="234"/>
      <c r="N192" s="234"/>
      <c r="O192" s="234"/>
      <c r="P192" s="38"/>
      <c r="Q192" s="178"/>
      <c r="X192" s="226"/>
      <c r="Y192" s="227"/>
      <c r="Z192" s="227"/>
      <c r="AA192" s="227"/>
      <c r="AB192" s="227"/>
      <c r="AC192" s="227"/>
      <c r="AD192" s="227"/>
      <c r="AE192" s="227"/>
      <c r="AF192" s="227"/>
      <c r="AG192" s="227"/>
      <c r="AH192" s="227"/>
      <c r="AI192" s="227"/>
      <c r="AJ192" s="227"/>
      <c r="AK192" s="227"/>
      <c r="AL192" s="227"/>
      <c r="AM192" s="227"/>
      <c r="AN192" s="228"/>
      <c r="AO192" s="229"/>
      <c r="AP192" s="229"/>
      <c r="AQ192" s="229"/>
      <c r="AR192" s="229"/>
      <c r="AS192" s="229"/>
      <c r="AT192" s="229"/>
      <c r="AU192" s="229"/>
      <c r="AV192" s="229"/>
      <c r="AW192" s="229"/>
      <c r="AX192" s="229"/>
      <c r="AY192" s="229"/>
      <c r="AZ192" s="229"/>
      <c r="BA192" s="229"/>
      <c r="BB192" s="229"/>
      <c r="BC192" s="229"/>
      <c r="BD192" s="229"/>
      <c r="BE192" s="229"/>
      <c r="BF192" s="229"/>
      <c r="BG192" s="38"/>
      <c r="BH192" s="38"/>
      <c r="BI192" s="38"/>
      <c r="BJ192" s="178"/>
    </row>
    <row r="193" spans="2:62" ht="15" customHeight="1" x14ac:dyDescent="0.35">
      <c r="B193" s="177"/>
      <c r="C193" s="233">
        <f t="shared" si="80"/>
        <v>24</v>
      </c>
      <c r="D193" s="234"/>
      <c r="E193" s="234"/>
      <c r="F193" s="234"/>
      <c r="G193" s="234"/>
      <c r="H193" s="234"/>
      <c r="I193" s="234"/>
      <c r="J193" s="234"/>
      <c r="K193" s="234"/>
      <c r="L193" s="234"/>
      <c r="M193" s="234"/>
      <c r="N193" s="234"/>
      <c r="O193" s="234"/>
      <c r="P193" s="38"/>
      <c r="Q193" s="178"/>
      <c r="X193" s="177" t="s">
        <v>149</v>
      </c>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178"/>
    </row>
    <row r="194" spans="2:62" ht="15" customHeight="1" x14ac:dyDescent="0.35">
      <c r="B194" s="177"/>
      <c r="C194" s="233">
        <f t="shared" si="80"/>
        <v>25</v>
      </c>
      <c r="D194" s="234"/>
      <c r="E194" s="234"/>
      <c r="F194" s="234"/>
      <c r="G194" s="234"/>
      <c r="H194" s="234"/>
      <c r="I194" s="234"/>
      <c r="J194" s="234"/>
      <c r="K194" s="234"/>
      <c r="L194" s="234"/>
      <c r="M194" s="234"/>
      <c r="N194" s="234"/>
      <c r="O194" s="234"/>
      <c r="P194" s="38"/>
      <c r="Q194" s="178"/>
      <c r="X194" s="177"/>
      <c r="Y194" s="38"/>
      <c r="Z194" s="194" t="str">
        <f t="shared" ref="Z194:BD194" si="85">IFERROR(SUMIF(Z197:Z220,"&gt;0",Z197:Z220)/-SUMIF(Z197:Z220,"&lt;0",Z197:Z220),"")</f>
        <v/>
      </c>
      <c r="AA194" s="194" t="str">
        <f t="shared" si="85"/>
        <v/>
      </c>
      <c r="AB194" s="194" t="str">
        <f t="shared" si="85"/>
        <v/>
      </c>
      <c r="AC194" s="194" t="str">
        <f t="shared" si="85"/>
        <v/>
      </c>
      <c r="AD194" s="194" t="str">
        <f t="shared" si="85"/>
        <v/>
      </c>
      <c r="AE194" s="194" t="str">
        <f t="shared" si="85"/>
        <v/>
      </c>
      <c r="AF194" s="194" t="str">
        <f t="shared" si="85"/>
        <v/>
      </c>
      <c r="AG194" s="194" t="str">
        <f t="shared" si="85"/>
        <v/>
      </c>
      <c r="AH194" s="194" t="str">
        <f t="shared" si="85"/>
        <v/>
      </c>
      <c r="AI194" s="194" t="str">
        <f t="shared" si="85"/>
        <v/>
      </c>
      <c r="AJ194" s="194" t="str">
        <f t="shared" si="85"/>
        <v/>
      </c>
      <c r="AK194" s="194" t="str">
        <f t="shared" si="85"/>
        <v/>
      </c>
      <c r="AL194" s="194" t="str">
        <f t="shared" si="85"/>
        <v/>
      </c>
      <c r="AM194" s="194" t="str">
        <f t="shared" si="85"/>
        <v/>
      </c>
      <c r="AN194" s="194" t="str">
        <f t="shared" si="85"/>
        <v/>
      </c>
      <c r="AO194" s="194" t="str">
        <f t="shared" si="85"/>
        <v/>
      </c>
      <c r="AP194" s="194" t="str">
        <f t="shared" si="85"/>
        <v/>
      </c>
      <c r="AQ194" s="194" t="str">
        <f t="shared" si="85"/>
        <v/>
      </c>
      <c r="AR194" s="194" t="str">
        <f t="shared" si="85"/>
        <v/>
      </c>
      <c r="AS194" s="194" t="str">
        <f t="shared" si="85"/>
        <v/>
      </c>
      <c r="AT194" s="194" t="str">
        <f t="shared" si="85"/>
        <v/>
      </c>
      <c r="AU194" s="194" t="str">
        <f t="shared" si="85"/>
        <v/>
      </c>
      <c r="AV194" s="194" t="str">
        <f t="shared" si="85"/>
        <v/>
      </c>
      <c r="AW194" s="194" t="str">
        <f t="shared" si="85"/>
        <v/>
      </c>
      <c r="AX194" s="194" t="str">
        <f t="shared" si="85"/>
        <v/>
      </c>
      <c r="AY194" s="194" t="str">
        <f t="shared" si="85"/>
        <v/>
      </c>
      <c r="AZ194" s="194" t="str">
        <f t="shared" si="85"/>
        <v/>
      </c>
      <c r="BA194" s="194" t="str">
        <f t="shared" si="85"/>
        <v/>
      </c>
      <c r="BB194" s="194" t="str">
        <f t="shared" si="85"/>
        <v/>
      </c>
      <c r="BC194" s="194" t="str">
        <f t="shared" si="85"/>
        <v/>
      </c>
      <c r="BD194" s="194" t="str">
        <f t="shared" si="85"/>
        <v/>
      </c>
      <c r="BE194" s="38"/>
      <c r="BF194" s="38"/>
      <c r="BG194" s="42"/>
      <c r="BH194" s="38"/>
      <c r="BI194" s="38"/>
      <c r="BJ194" s="178"/>
    </row>
    <row r="195" spans="2:62" ht="15" customHeight="1" x14ac:dyDescent="0.35">
      <c r="B195" s="177"/>
      <c r="C195" s="233">
        <f t="shared" si="80"/>
        <v>26</v>
      </c>
      <c r="D195" s="234"/>
      <c r="E195" s="234"/>
      <c r="F195" s="234"/>
      <c r="G195" s="234"/>
      <c r="H195" s="234"/>
      <c r="I195" s="234"/>
      <c r="J195" s="234"/>
      <c r="K195" s="234"/>
      <c r="L195" s="234"/>
      <c r="M195" s="234"/>
      <c r="N195" s="234"/>
      <c r="O195" s="234"/>
      <c r="P195" s="38"/>
      <c r="Q195" s="178"/>
      <c r="X195" s="177"/>
      <c r="Y195" s="179" t="s">
        <v>98</v>
      </c>
      <c r="Z195" s="60">
        <v>1</v>
      </c>
      <c r="AA195" s="60">
        <v>2</v>
      </c>
      <c r="AB195" s="60">
        <v>3</v>
      </c>
      <c r="AC195" s="60">
        <v>4</v>
      </c>
      <c r="AD195" s="60">
        <v>5</v>
      </c>
      <c r="AE195" s="60">
        <v>6</v>
      </c>
      <c r="AF195" s="60">
        <v>7</v>
      </c>
      <c r="AG195" s="60">
        <v>8</v>
      </c>
      <c r="AH195" s="60">
        <v>9</v>
      </c>
      <c r="AI195" s="60">
        <v>10</v>
      </c>
      <c r="AJ195" s="60">
        <v>11</v>
      </c>
      <c r="AK195" s="60">
        <v>12</v>
      </c>
      <c r="AL195" s="60">
        <v>13</v>
      </c>
      <c r="AM195" s="60">
        <v>14</v>
      </c>
      <c r="AN195" s="60">
        <v>15</v>
      </c>
      <c r="AO195" s="60">
        <v>16</v>
      </c>
      <c r="AP195" s="60">
        <v>17</v>
      </c>
      <c r="AQ195" s="60">
        <v>18</v>
      </c>
      <c r="AR195" s="60">
        <v>19</v>
      </c>
      <c r="AS195" s="60">
        <v>20</v>
      </c>
      <c r="AT195" s="60">
        <v>21</v>
      </c>
      <c r="AU195" s="60">
        <v>22</v>
      </c>
      <c r="AV195" s="60">
        <v>23</v>
      </c>
      <c r="AW195" s="60">
        <v>24</v>
      </c>
      <c r="AX195" s="60">
        <v>25</v>
      </c>
      <c r="AY195" s="60">
        <v>26</v>
      </c>
      <c r="AZ195" s="60">
        <v>27</v>
      </c>
      <c r="BA195" s="60">
        <v>28</v>
      </c>
      <c r="BB195" s="60">
        <v>29</v>
      </c>
      <c r="BC195" s="60">
        <v>30</v>
      </c>
      <c r="BD195" s="60">
        <v>31</v>
      </c>
      <c r="BE195" s="439" t="s">
        <v>99</v>
      </c>
      <c r="BF195" s="440"/>
      <c r="BG195" s="196" t="s">
        <v>100</v>
      </c>
      <c r="BH195" s="196" t="s">
        <v>101</v>
      </c>
      <c r="BI195" s="196" t="s">
        <v>102</v>
      </c>
      <c r="BJ195" s="197" t="s">
        <v>103</v>
      </c>
    </row>
    <row r="196" spans="2:62" ht="15" customHeight="1" x14ac:dyDescent="0.35">
      <c r="B196" s="177"/>
      <c r="C196" s="233">
        <f t="shared" si="80"/>
        <v>27</v>
      </c>
      <c r="D196" s="234"/>
      <c r="E196" s="234"/>
      <c r="F196" s="234"/>
      <c r="G196" s="234"/>
      <c r="H196" s="234"/>
      <c r="I196" s="234"/>
      <c r="J196" s="234"/>
      <c r="K196" s="234"/>
      <c r="L196" s="234"/>
      <c r="M196" s="234"/>
      <c r="N196" s="234"/>
      <c r="O196" s="234"/>
      <c r="P196" s="38"/>
      <c r="Q196" s="178"/>
      <c r="X196" s="177"/>
      <c r="Y196" s="179"/>
      <c r="Z196" s="60" t="str">
        <f>VLOOKUP(WEEKDAY(CONCATENATE("7","/",Z195,"/",$AJ$6)),$BY$11:$BZ$17,2,FALSE)</f>
        <v>Sun</v>
      </c>
      <c r="AA196" s="60" t="str">
        <f t="shared" ref="AA196:BD196" si="86">VLOOKUP(WEEKDAY(CONCATENATE("7","/",AA195,"/",$AJ$6)),$BY$11:$BZ$17,2,FALSE)</f>
        <v>Mon</v>
      </c>
      <c r="AB196" s="60" t="str">
        <f t="shared" si="86"/>
        <v>Tues</v>
      </c>
      <c r="AC196" s="60" t="str">
        <f t="shared" si="86"/>
        <v>Wed</v>
      </c>
      <c r="AD196" s="60" t="str">
        <f t="shared" si="86"/>
        <v>Thur</v>
      </c>
      <c r="AE196" s="60" t="str">
        <f t="shared" si="86"/>
        <v>Fri</v>
      </c>
      <c r="AF196" s="60" t="str">
        <f t="shared" si="86"/>
        <v>Sat</v>
      </c>
      <c r="AG196" s="60" t="str">
        <f t="shared" si="86"/>
        <v>Sun</v>
      </c>
      <c r="AH196" s="60" t="str">
        <f t="shared" si="86"/>
        <v>Mon</v>
      </c>
      <c r="AI196" s="60" t="str">
        <f t="shared" si="86"/>
        <v>Tues</v>
      </c>
      <c r="AJ196" s="60" t="str">
        <f t="shared" si="86"/>
        <v>Wed</v>
      </c>
      <c r="AK196" s="60" t="str">
        <f t="shared" si="86"/>
        <v>Thur</v>
      </c>
      <c r="AL196" s="60" t="str">
        <f t="shared" si="86"/>
        <v>Fri</v>
      </c>
      <c r="AM196" s="60" t="str">
        <f t="shared" si="86"/>
        <v>Sat</v>
      </c>
      <c r="AN196" s="60" t="str">
        <f t="shared" si="86"/>
        <v>Sun</v>
      </c>
      <c r="AO196" s="60" t="str">
        <f t="shared" si="86"/>
        <v>Mon</v>
      </c>
      <c r="AP196" s="60" t="str">
        <f t="shared" si="86"/>
        <v>Tues</v>
      </c>
      <c r="AQ196" s="60" t="str">
        <f t="shared" si="86"/>
        <v>Wed</v>
      </c>
      <c r="AR196" s="60" t="str">
        <f t="shared" si="86"/>
        <v>Thur</v>
      </c>
      <c r="AS196" s="60" t="str">
        <f t="shared" si="86"/>
        <v>Fri</v>
      </c>
      <c r="AT196" s="60" t="str">
        <f t="shared" si="86"/>
        <v>Sat</v>
      </c>
      <c r="AU196" s="60" t="str">
        <f t="shared" si="86"/>
        <v>Sun</v>
      </c>
      <c r="AV196" s="60" t="str">
        <f t="shared" si="86"/>
        <v>Mon</v>
      </c>
      <c r="AW196" s="60" t="str">
        <f t="shared" si="86"/>
        <v>Tues</v>
      </c>
      <c r="AX196" s="60" t="str">
        <f t="shared" si="86"/>
        <v>Wed</v>
      </c>
      <c r="AY196" s="60" t="str">
        <f t="shared" si="86"/>
        <v>Thur</v>
      </c>
      <c r="AZ196" s="60" t="str">
        <f t="shared" si="86"/>
        <v>Fri</v>
      </c>
      <c r="BA196" s="60" t="str">
        <f t="shared" si="86"/>
        <v>Sat</v>
      </c>
      <c r="BB196" s="60" t="str">
        <f t="shared" si="86"/>
        <v>Sun</v>
      </c>
      <c r="BC196" s="60" t="str">
        <f t="shared" si="86"/>
        <v>Mon</v>
      </c>
      <c r="BD196" s="60" t="str">
        <f t="shared" si="86"/>
        <v>Tues</v>
      </c>
      <c r="BE196" s="439" t="s">
        <v>105</v>
      </c>
      <c r="BF196" s="440"/>
      <c r="BG196" s="196" t="s">
        <v>54</v>
      </c>
      <c r="BH196" s="196" t="s">
        <v>54</v>
      </c>
      <c r="BI196" s="196" t="s">
        <v>54</v>
      </c>
      <c r="BJ196" s="197" t="s">
        <v>54</v>
      </c>
    </row>
    <row r="197" spans="2:62" ht="15" customHeight="1" x14ac:dyDescent="0.35">
      <c r="B197" s="177"/>
      <c r="C197" s="233">
        <f t="shared" si="80"/>
        <v>28</v>
      </c>
      <c r="D197" s="234"/>
      <c r="E197" s="234"/>
      <c r="F197" s="234"/>
      <c r="G197" s="234"/>
      <c r="H197" s="234"/>
      <c r="I197" s="234"/>
      <c r="J197" s="234"/>
      <c r="K197" s="234"/>
      <c r="L197" s="234"/>
      <c r="M197" s="234"/>
      <c r="N197" s="234"/>
      <c r="O197" s="234"/>
      <c r="P197" s="38"/>
      <c r="Q197" s="178"/>
      <c r="X197" s="177"/>
      <c r="Y197" s="198">
        <v>1</v>
      </c>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c r="AT197" s="199"/>
      <c r="AU197" s="199"/>
      <c r="AV197" s="199"/>
      <c r="AW197" s="199"/>
      <c r="AX197" s="199"/>
      <c r="AY197" s="199"/>
      <c r="AZ197" s="199"/>
      <c r="BA197" s="199"/>
      <c r="BB197" s="199"/>
      <c r="BC197" s="199"/>
      <c r="BD197" s="199"/>
      <c r="BE197" s="437">
        <f>SUM(Z197:BD197)/COUNT(Z$195:BD$195)</f>
        <v>0</v>
      </c>
      <c r="BF197" s="438">
        <f t="shared" ref="BF197" si="87">SUM(AA197:BC197)/COUNT(AA$40:BC$40)</f>
        <v>0</v>
      </c>
      <c r="BG197" s="200">
        <f t="shared" ref="BG197:BG203" si="88">SUM($Z197:$BD197)</f>
        <v>0</v>
      </c>
      <c r="BH197" s="200">
        <v>0</v>
      </c>
      <c r="BI197" s="201">
        <f>SUMIF(Z197:BD197,"&lt;0",Z197:BD197)</f>
        <v>0</v>
      </c>
      <c r="BJ197" s="202">
        <f>SUMIF(Z197:BD197,"&gt;0",Z197:BD197)</f>
        <v>0</v>
      </c>
    </row>
    <row r="198" spans="2:62" ht="15" customHeight="1" x14ac:dyDescent="0.35">
      <c r="B198" s="177"/>
      <c r="C198" s="233">
        <f t="shared" si="80"/>
        <v>29</v>
      </c>
      <c r="D198" s="234"/>
      <c r="E198" s="234"/>
      <c r="F198" s="234"/>
      <c r="G198" s="234"/>
      <c r="H198" s="234"/>
      <c r="I198" s="234"/>
      <c r="J198" s="234"/>
      <c r="K198" s="234"/>
      <c r="L198" s="234"/>
      <c r="M198" s="234"/>
      <c r="N198" s="234"/>
      <c r="O198" s="234"/>
      <c r="P198" s="38"/>
      <c r="Q198" s="178"/>
      <c r="X198" s="177"/>
      <c r="Y198" s="198">
        <v>2</v>
      </c>
      <c r="Z198" s="199"/>
      <c r="AA198" s="199"/>
      <c r="AB198" s="199"/>
      <c r="AC198" s="199"/>
      <c r="AD198" s="199"/>
      <c r="AE198" s="199"/>
      <c r="AF198" s="199"/>
      <c r="AG198" s="199"/>
      <c r="AH198" s="199"/>
      <c r="AI198" s="199"/>
      <c r="AJ198" s="199"/>
      <c r="AK198" s="199"/>
      <c r="AL198" s="199"/>
      <c r="AM198" s="199"/>
      <c r="AN198" s="199"/>
      <c r="AO198" s="199"/>
      <c r="AP198" s="199"/>
      <c r="AQ198" s="199"/>
      <c r="AR198" s="199"/>
      <c r="AS198" s="199"/>
      <c r="AT198" s="199"/>
      <c r="AU198" s="199"/>
      <c r="AV198" s="199"/>
      <c r="AW198" s="199"/>
      <c r="AX198" s="199"/>
      <c r="AY198" s="199"/>
      <c r="AZ198" s="199"/>
      <c r="BA198" s="199"/>
      <c r="BB198" s="199"/>
      <c r="BC198" s="199"/>
      <c r="BD198" s="199"/>
      <c r="BE198" s="437">
        <f t="shared" ref="BE198:BE220" si="89">SUM(Z198:BD198)/COUNT(Z$195:BD$195)</f>
        <v>0</v>
      </c>
      <c r="BF198" s="438">
        <f t="shared" ref="BF198:BF220" si="90">SUM(AA198:BC198)/COUNT(AA$40:BC$40)</f>
        <v>0</v>
      </c>
      <c r="BG198" s="203">
        <f t="shared" si="88"/>
        <v>0</v>
      </c>
      <c r="BH198" s="203">
        <v>0</v>
      </c>
      <c r="BI198" s="204">
        <f t="shared" ref="BI198:BI220" si="91">SUMIF(Z198:BD198,"&lt;0",Z198:BD198)</f>
        <v>0</v>
      </c>
      <c r="BJ198" s="205">
        <f t="shared" ref="BJ198:BJ220" si="92">SUMIF(Z198:BD198,"&gt;0",Z198:BD198)</f>
        <v>0</v>
      </c>
    </row>
    <row r="199" spans="2:62" ht="15" customHeight="1" x14ac:dyDescent="0.35">
      <c r="B199" s="177"/>
      <c r="C199" s="233">
        <f t="shared" si="80"/>
        <v>30</v>
      </c>
      <c r="D199" s="234"/>
      <c r="E199" s="234"/>
      <c r="F199" s="234"/>
      <c r="G199" s="234"/>
      <c r="H199" s="234"/>
      <c r="I199" s="234"/>
      <c r="J199" s="234"/>
      <c r="K199" s="234"/>
      <c r="L199" s="234"/>
      <c r="M199" s="234"/>
      <c r="N199" s="234"/>
      <c r="O199" s="234"/>
      <c r="P199" s="38"/>
      <c r="Q199" s="178"/>
      <c r="X199" s="177"/>
      <c r="Y199" s="198">
        <v>3</v>
      </c>
      <c r="Z199" s="199"/>
      <c r="AA199" s="199"/>
      <c r="AB199" s="199"/>
      <c r="AC199" s="199"/>
      <c r="AD199" s="199"/>
      <c r="AE199" s="199"/>
      <c r="AF199" s="199"/>
      <c r="AG199" s="199"/>
      <c r="AH199" s="199"/>
      <c r="AI199" s="199"/>
      <c r="AJ199" s="199"/>
      <c r="AK199" s="199"/>
      <c r="AL199" s="199"/>
      <c r="AM199" s="199"/>
      <c r="AN199" s="199"/>
      <c r="AO199" s="199"/>
      <c r="AP199" s="199"/>
      <c r="AQ199" s="199"/>
      <c r="AR199" s="199"/>
      <c r="AS199" s="199"/>
      <c r="AT199" s="199"/>
      <c r="AU199" s="199"/>
      <c r="AV199" s="199"/>
      <c r="AW199" s="199"/>
      <c r="AX199" s="199"/>
      <c r="AY199" s="199"/>
      <c r="AZ199" s="199"/>
      <c r="BA199" s="199"/>
      <c r="BB199" s="199"/>
      <c r="BC199" s="199"/>
      <c r="BD199" s="199"/>
      <c r="BE199" s="437">
        <f t="shared" si="89"/>
        <v>0</v>
      </c>
      <c r="BF199" s="438">
        <f t="shared" si="90"/>
        <v>0</v>
      </c>
      <c r="BG199" s="203">
        <f t="shared" si="88"/>
        <v>0</v>
      </c>
      <c r="BH199" s="203">
        <v>0</v>
      </c>
      <c r="BI199" s="204">
        <f t="shared" si="91"/>
        <v>0</v>
      </c>
      <c r="BJ199" s="205">
        <f t="shared" si="92"/>
        <v>0</v>
      </c>
    </row>
    <row r="200" spans="2:62" ht="15" customHeight="1" x14ac:dyDescent="0.35">
      <c r="B200" s="177"/>
      <c r="C200" s="235">
        <f t="shared" si="80"/>
        <v>31</v>
      </c>
      <c r="D200" s="236"/>
      <c r="E200" s="236"/>
      <c r="F200" s="236"/>
      <c r="G200" s="236"/>
      <c r="H200" s="236"/>
      <c r="I200" s="236"/>
      <c r="J200" s="236"/>
      <c r="K200" s="236"/>
      <c r="L200" s="236"/>
      <c r="M200" s="236"/>
      <c r="N200" s="236"/>
      <c r="O200" s="236"/>
      <c r="P200" s="38"/>
      <c r="Q200" s="178"/>
      <c r="X200" s="177"/>
      <c r="Y200" s="198">
        <v>4</v>
      </c>
      <c r="Z200" s="199"/>
      <c r="AA200" s="199"/>
      <c r="AB200" s="199"/>
      <c r="AC200" s="199"/>
      <c r="AD200" s="199"/>
      <c r="AE200" s="199"/>
      <c r="AF200" s="199"/>
      <c r="AG200" s="199"/>
      <c r="AH200" s="199"/>
      <c r="AI200" s="199"/>
      <c r="AJ200" s="199"/>
      <c r="AK200" s="199"/>
      <c r="AL200" s="199"/>
      <c r="AM200" s="199"/>
      <c r="AN200" s="199"/>
      <c r="AO200" s="199"/>
      <c r="AP200" s="199"/>
      <c r="AQ200" s="199"/>
      <c r="AR200" s="199"/>
      <c r="AS200" s="199"/>
      <c r="AT200" s="199"/>
      <c r="AU200" s="199"/>
      <c r="AV200" s="199"/>
      <c r="AW200" s="199"/>
      <c r="AX200" s="199"/>
      <c r="AY200" s="199"/>
      <c r="AZ200" s="199"/>
      <c r="BA200" s="199"/>
      <c r="BB200" s="199"/>
      <c r="BC200" s="199"/>
      <c r="BD200" s="199"/>
      <c r="BE200" s="437">
        <f t="shared" si="89"/>
        <v>0</v>
      </c>
      <c r="BF200" s="438">
        <f t="shared" si="90"/>
        <v>0</v>
      </c>
      <c r="BG200" s="203">
        <f t="shared" si="88"/>
        <v>0</v>
      </c>
      <c r="BH200" s="203">
        <v>0</v>
      </c>
      <c r="BI200" s="204">
        <f t="shared" si="91"/>
        <v>0</v>
      </c>
      <c r="BJ200" s="205">
        <f t="shared" si="92"/>
        <v>0</v>
      </c>
    </row>
    <row r="201" spans="2:62" ht="15" customHeight="1" x14ac:dyDescent="0.35">
      <c r="B201" s="177"/>
      <c r="C201" s="461" t="s">
        <v>140</v>
      </c>
      <c r="D201" s="461"/>
      <c r="E201" s="461"/>
      <c r="F201" s="461"/>
      <c r="G201" s="461"/>
      <c r="H201" s="461"/>
      <c r="I201" s="461"/>
      <c r="J201" s="461"/>
      <c r="K201" s="461"/>
      <c r="L201" s="461"/>
      <c r="M201" s="461"/>
      <c r="N201" s="461"/>
      <c r="O201" s="461"/>
      <c r="P201" s="38"/>
      <c r="Q201" s="178"/>
      <c r="X201" s="177"/>
      <c r="Y201" s="198">
        <v>5</v>
      </c>
      <c r="Z201" s="199"/>
      <c r="AA201" s="199"/>
      <c r="AB201" s="199"/>
      <c r="AC201" s="199"/>
      <c r="AD201" s="199"/>
      <c r="AE201" s="199"/>
      <c r="AF201" s="199"/>
      <c r="AG201" s="199"/>
      <c r="AH201" s="199"/>
      <c r="AI201" s="199"/>
      <c r="AJ201" s="199"/>
      <c r="AK201" s="199"/>
      <c r="AL201" s="199"/>
      <c r="AM201" s="199"/>
      <c r="AN201" s="199"/>
      <c r="AO201" s="199"/>
      <c r="AP201" s="199"/>
      <c r="AQ201" s="199"/>
      <c r="AR201" s="199"/>
      <c r="AS201" s="199"/>
      <c r="AT201" s="199"/>
      <c r="AU201" s="199"/>
      <c r="AV201" s="199"/>
      <c r="AW201" s="199"/>
      <c r="AX201" s="199"/>
      <c r="AY201" s="199"/>
      <c r="AZ201" s="199"/>
      <c r="BA201" s="199"/>
      <c r="BB201" s="199"/>
      <c r="BC201" s="199"/>
      <c r="BD201" s="199"/>
      <c r="BE201" s="437">
        <f t="shared" si="89"/>
        <v>0</v>
      </c>
      <c r="BF201" s="438">
        <f t="shared" si="90"/>
        <v>0</v>
      </c>
      <c r="BG201" s="203">
        <f t="shared" si="88"/>
        <v>0</v>
      </c>
      <c r="BH201" s="203">
        <v>0</v>
      </c>
      <c r="BI201" s="204">
        <f t="shared" si="91"/>
        <v>0</v>
      </c>
      <c r="BJ201" s="205">
        <f t="shared" si="92"/>
        <v>0</v>
      </c>
    </row>
    <row r="202" spans="2:62" ht="15" customHeight="1" thickBot="1" x14ac:dyDescent="0.4">
      <c r="B202" s="183"/>
      <c r="C202" s="185"/>
      <c r="D202" s="185"/>
      <c r="E202" s="185"/>
      <c r="F202" s="185"/>
      <c r="G202" s="185"/>
      <c r="H202" s="185"/>
      <c r="I202" s="185"/>
      <c r="J202" s="237"/>
      <c r="K202" s="237"/>
      <c r="L202" s="237"/>
      <c r="M202" s="237"/>
      <c r="N202" s="237"/>
      <c r="O202" s="237"/>
      <c r="P202" s="237"/>
      <c r="Q202" s="186"/>
      <c r="X202" s="177"/>
      <c r="Y202" s="198">
        <v>6</v>
      </c>
      <c r="Z202" s="199"/>
      <c r="AA202" s="199"/>
      <c r="AB202" s="199"/>
      <c r="AC202" s="199"/>
      <c r="AD202" s="199"/>
      <c r="AE202" s="199"/>
      <c r="AF202" s="199"/>
      <c r="AG202" s="199"/>
      <c r="AH202" s="199"/>
      <c r="AI202" s="199"/>
      <c r="AJ202" s="199"/>
      <c r="AK202" s="199"/>
      <c r="AL202" s="199"/>
      <c r="AM202" s="199"/>
      <c r="AN202" s="199"/>
      <c r="AO202" s="199"/>
      <c r="AP202" s="199"/>
      <c r="AQ202" s="199"/>
      <c r="AR202" s="199"/>
      <c r="AS202" s="199"/>
      <c r="AT202" s="199"/>
      <c r="AU202" s="199"/>
      <c r="AV202" s="199"/>
      <c r="AW202" s="199"/>
      <c r="AX202" s="199"/>
      <c r="AY202" s="199"/>
      <c r="AZ202" s="199"/>
      <c r="BA202" s="199"/>
      <c r="BB202" s="199"/>
      <c r="BC202" s="199"/>
      <c r="BD202" s="199"/>
      <c r="BE202" s="437">
        <f t="shared" si="89"/>
        <v>0</v>
      </c>
      <c r="BF202" s="438">
        <f t="shared" si="90"/>
        <v>0</v>
      </c>
      <c r="BG202" s="203">
        <f t="shared" si="88"/>
        <v>0</v>
      </c>
      <c r="BH202" s="203">
        <v>0</v>
      </c>
      <c r="BI202" s="204">
        <f t="shared" si="91"/>
        <v>0</v>
      </c>
      <c r="BJ202" s="205">
        <f t="shared" si="92"/>
        <v>0</v>
      </c>
    </row>
    <row r="203" spans="2:62" ht="15.75" customHeight="1" x14ac:dyDescent="0.35">
      <c r="B203" s="177"/>
      <c r="C203" s="38"/>
      <c r="D203" s="38"/>
      <c r="E203" s="38"/>
      <c r="F203" s="38"/>
      <c r="G203" s="38"/>
      <c r="H203" s="38"/>
      <c r="I203" s="38"/>
      <c r="J203" s="238"/>
      <c r="K203" s="239"/>
      <c r="L203" s="239"/>
      <c r="M203" s="239"/>
      <c r="N203" s="239"/>
      <c r="O203" s="239"/>
      <c r="P203" s="239"/>
      <c r="Q203" s="178"/>
      <c r="X203" s="177"/>
      <c r="Y203" s="198">
        <v>7</v>
      </c>
      <c r="Z203" s="199"/>
      <c r="AA203" s="199"/>
      <c r="AB203" s="199"/>
      <c r="AC203" s="199"/>
      <c r="AD203" s="199"/>
      <c r="AE203" s="199"/>
      <c r="AF203" s="199"/>
      <c r="AG203" s="199"/>
      <c r="AH203" s="199"/>
      <c r="AI203" s="199"/>
      <c r="AJ203" s="199"/>
      <c r="AK203" s="199"/>
      <c r="AL203" s="199"/>
      <c r="AM203" s="199"/>
      <c r="AN203" s="199"/>
      <c r="AO203" s="199"/>
      <c r="AP203" s="199"/>
      <c r="AQ203" s="199"/>
      <c r="AR203" s="199"/>
      <c r="AS203" s="199"/>
      <c r="AT203" s="199"/>
      <c r="AU203" s="199"/>
      <c r="AV203" s="199"/>
      <c r="AW203" s="199"/>
      <c r="AX203" s="199"/>
      <c r="AY203" s="199"/>
      <c r="AZ203" s="199"/>
      <c r="BA203" s="199"/>
      <c r="BB203" s="199"/>
      <c r="BC203" s="199"/>
      <c r="BD203" s="199"/>
      <c r="BE203" s="437">
        <f t="shared" si="89"/>
        <v>0</v>
      </c>
      <c r="BF203" s="438">
        <f t="shared" si="90"/>
        <v>0</v>
      </c>
      <c r="BG203" s="203">
        <f t="shared" si="88"/>
        <v>0</v>
      </c>
      <c r="BH203" s="203">
        <v>0</v>
      </c>
      <c r="BI203" s="204">
        <f t="shared" si="91"/>
        <v>0</v>
      </c>
      <c r="BJ203" s="205">
        <f t="shared" si="92"/>
        <v>0</v>
      </c>
    </row>
    <row r="204" spans="2:62" ht="15" customHeight="1" x14ac:dyDescent="0.35">
      <c r="B204" s="177"/>
      <c r="C204" s="38"/>
      <c r="D204" s="38"/>
      <c r="E204" s="38"/>
      <c r="F204" s="38"/>
      <c r="G204" s="38"/>
      <c r="H204" s="38"/>
      <c r="I204" s="38"/>
      <c r="J204" s="238"/>
      <c r="K204" s="239"/>
      <c r="L204" s="239"/>
      <c r="M204" s="239"/>
      <c r="N204" s="239"/>
      <c r="O204" s="239"/>
      <c r="P204" s="239"/>
      <c r="Q204" s="178"/>
      <c r="X204" s="177"/>
      <c r="Y204" s="198">
        <v>8</v>
      </c>
      <c r="Z204" s="199"/>
      <c r="AA204" s="199"/>
      <c r="AB204" s="199"/>
      <c r="AC204" s="199"/>
      <c r="AD204" s="199"/>
      <c r="AE204" s="199"/>
      <c r="AF204" s="199"/>
      <c r="AG204" s="199"/>
      <c r="AH204" s="199"/>
      <c r="AI204" s="199"/>
      <c r="AJ204" s="199"/>
      <c r="AK204" s="199"/>
      <c r="AL204" s="199"/>
      <c r="AM204" s="199"/>
      <c r="AN204" s="199"/>
      <c r="AO204" s="199"/>
      <c r="AP204" s="199"/>
      <c r="AQ204" s="199"/>
      <c r="AR204" s="199"/>
      <c r="AS204" s="199"/>
      <c r="AT204" s="199"/>
      <c r="AU204" s="199"/>
      <c r="AV204" s="199"/>
      <c r="AW204" s="199"/>
      <c r="AX204" s="199"/>
      <c r="AY204" s="199"/>
      <c r="AZ204" s="199"/>
      <c r="BA204" s="199"/>
      <c r="BB204" s="199"/>
      <c r="BC204" s="199"/>
      <c r="BD204" s="199"/>
      <c r="BE204" s="437">
        <f t="shared" si="89"/>
        <v>0</v>
      </c>
      <c r="BF204" s="438">
        <f t="shared" si="90"/>
        <v>0</v>
      </c>
      <c r="BG204" s="203">
        <f t="shared" ref="BG204:BG219" si="93">(SUMIF($Z$196:$BD$196,"Sat",$Z204:$BD204)+SUMIF($Z$196:$BD$196,"Sun",$Z204:$BD204))</f>
        <v>0</v>
      </c>
      <c r="BH204" s="203">
        <f t="shared" ref="BH204:BH219" si="94">(SUM($Z204:$BD204)-(SUMIF($Z$196:$BD$196,"Sat",$Z204:$BD204)+SUMIF($Z$196:$BD$196,"Sun",$Z204:$BD204)))</f>
        <v>0</v>
      </c>
      <c r="BI204" s="204">
        <f t="shared" si="91"/>
        <v>0</v>
      </c>
      <c r="BJ204" s="205">
        <f t="shared" si="92"/>
        <v>0</v>
      </c>
    </row>
    <row r="205" spans="2:62" ht="15.5" x14ac:dyDescent="0.35">
      <c r="B205" s="177"/>
      <c r="C205" s="38"/>
      <c r="D205" s="38"/>
      <c r="E205" s="38"/>
      <c r="F205" s="38"/>
      <c r="G205" s="38"/>
      <c r="H205" s="38"/>
      <c r="I205" s="38"/>
      <c r="J205" s="238"/>
      <c r="K205" s="239"/>
      <c r="L205" s="239"/>
      <c r="M205" s="239"/>
      <c r="N205" s="239"/>
      <c r="O205" s="239"/>
      <c r="P205" s="239"/>
      <c r="Q205" s="178"/>
      <c r="X205" s="177"/>
      <c r="Y205" s="198">
        <v>9</v>
      </c>
      <c r="Z205" s="199"/>
      <c r="AA205" s="199"/>
      <c r="AB205" s="199"/>
      <c r="AC205" s="199"/>
      <c r="AD205" s="199"/>
      <c r="AE205" s="199"/>
      <c r="AF205" s="199"/>
      <c r="AG205" s="199"/>
      <c r="AH205" s="199"/>
      <c r="AI205" s="199"/>
      <c r="AJ205" s="199"/>
      <c r="AK205" s="199"/>
      <c r="AL205" s="199"/>
      <c r="AM205" s="199"/>
      <c r="AN205" s="199"/>
      <c r="AO205" s="199"/>
      <c r="AP205" s="199"/>
      <c r="AQ205" s="199"/>
      <c r="AR205" s="199"/>
      <c r="AS205" s="199"/>
      <c r="AT205" s="199"/>
      <c r="AU205" s="199"/>
      <c r="AV205" s="199"/>
      <c r="AW205" s="199"/>
      <c r="AX205" s="199"/>
      <c r="AY205" s="199"/>
      <c r="AZ205" s="199"/>
      <c r="BA205" s="199"/>
      <c r="BB205" s="199"/>
      <c r="BC205" s="199"/>
      <c r="BD205" s="199"/>
      <c r="BE205" s="437">
        <f t="shared" si="89"/>
        <v>0</v>
      </c>
      <c r="BF205" s="438">
        <f t="shared" si="90"/>
        <v>0</v>
      </c>
      <c r="BG205" s="203">
        <f t="shared" si="93"/>
        <v>0</v>
      </c>
      <c r="BH205" s="203">
        <f t="shared" si="94"/>
        <v>0</v>
      </c>
      <c r="BI205" s="204">
        <f t="shared" si="91"/>
        <v>0</v>
      </c>
      <c r="BJ205" s="205">
        <f t="shared" si="92"/>
        <v>0</v>
      </c>
    </row>
    <row r="206" spans="2:62" ht="15.5" x14ac:dyDescent="0.35">
      <c r="B206" s="177"/>
      <c r="C206" s="38"/>
      <c r="D206" s="38"/>
      <c r="E206" s="38"/>
      <c r="F206" s="38"/>
      <c r="G206" s="38"/>
      <c r="H206" s="38"/>
      <c r="I206" s="38"/>
      <c r="J206" s="238"/>
      <c r="K206" s="239"/>
      <c r="L206" s="239"/>
      <c r="M206" s="239"/>
      <c r="N206" s="239"/>
      <c r="O206" s="239"/>
      <c r="P206" s="239"/>
      <c r="Q206" s="178"/>
      <c r="X206" s="177"/>
      <c r="Y206" s="198">
        <v>10</v>
      </c>
      <c r="Z206" s="199"/>
      <c r="AA206" s="199"/>
      <c r="AB206" s="199"/>
      <c r="AC206" s="199"/>
      <c r="AD206" s="199"/>
      <c r="AE206" s="199"/>
      <c r="AF206" s="199"/>
      <c r="AG206" s="199"/>
      <c r="AH206" s="199"/>
      <c r="AI206" s="199"/>
      <c r="AJ206" s="199"/>
      <c r="AK206" s="199"/>
      <c r="AL206" s="199"/>
      <c r="AM206" s="199"/>
      <c r="AN206" s="199"/>
      <c r="AO206" s="199"/>
      <c r="AP206" s="199"/>
      <c r="AQ206" s="199"/>
      <c r="AR206" s="199"/>
      <c r="AS206" s="199"/>
      <c r="AT206" s="199"/>
      <c r="AU206" s="199"/>
      <c r="AV206" s="199"/>
      <c r="AW206" s="199"/>
      <c r="AX206" s="199"/>
      <c r="AY206" s="199"/>
      <c r="AZ206" s="199"/>
      <c r="BA206" s="199"/>
      <c r="BB206" s="199"/>
      <c r="BC206" s="199"/>
      <c r="BD206" s="199"/>
      <c r="BE206" s="437">
        <f t="shared" si="89"/>
        <v>0</v>
      </c>
      <c r="BF206" s="438">
        <f t="shared" si="90"/>
        <v>0</v>
      </c>
      <c r="BG206" s="203">
        <f t="shared" si="93"/>
        <v>0</v>
      </c>
      <c r="BH206" s="203">
        <f t="shared" si="94"/>
        <v>0</v>
      </c>
      <c r="BI206" s="204">
        <f t="shared" si="91"/>
        <v>0</v>
      </c>
      <c r="BJ206" s="205">
        <f t="shared" si="92"/>
        <v>0</v>
      </c>
    </row>
    <row r="207" spans="2:62" ht="15.5" x14ac:dyDescent="0.35">
      <c r="B207" s="177"/>
      <c r="C207" s="38"/>
      <c r="D207" s="38"/>
      <c r="E207" s="38"/>
      <c r="F207" s="38"/>
      <c r="G207" s="38"/>
      <c r="H207" s="38"/>
      <c r="I207" s="38"/>
      <c r="J207" s="238"/>
      <c r="K207" s="239"/>
      <c r="L207" s="239"/>
      <c r="M207" s="239"/>
      <c r="N207" s="239"/>
      <c r="O207" s="239"/>
      <c r="P207" s="239"/>
      <c r="Q207" s="178"/>
      <c r="X207" s="177"/>
      <c r="Y207" s="198">
        <v>11</v>
      </c>
      <c r="Z207" s="199"/>
      <c r="AA207" s="199"/>
      <c r="AB207" s="199"/>
      <c r="AC207" s="199"/>
      <c r="AD207" s="199"/>
      <c r="AE207" s="199"/>
      <c r="AF207" s="199"/>
      <c r="AG207" s="199"/>
      <c r="AH207" s="199"/>
      <c r="AI207" s="199"/>
      <c r="AJ207" s="199"/>
      <c r="AK207" s="199"/>
      <c r="AL207" s="199"/>
      <c r="AM207" s="199"/>
      <c r="AN207" s="199"/>
      <c r="AO207" s="199"/>
      <c r="AP207" s="199"/>
      <c r="AQ207" s="199"/>
      <c r="AR207" s="199"/>
      <c r="AS207" s="199"/>
      <c r="AT207" s="199"/>
      <c r="AU207" s="199"/>
      <c r="AV207" s="199"/>
      <c r="AW207" s="199"/>
      <c r="AX207" s="199"/>
      <c r="AY207" s="199"/>
      <c r="AZ207" s="199"/>
      <c r="BA207" s="199"/>
      <c r="BB207" s="199"/>
      <c r="BC207" s="199"/>
      <c r="BD207" s="199"/>
      <c r="BE207" s="437">
        <f t="shared" si="89"/>
        <v>0</v>
      </c>
      <c r="BF207" s="438">
        <f t="shared" si="90"/>
        <v>0</v>
      </c>
      <c r="BG207" s="203">
        <f t="shared" si="93"/>
        <v>0</v>
      </c>
      <c r="BH207" s="203">
        <f t="shared" si="94"/>
        <v>0</v>
      </c>
      <c r="BI207" s="204">
        <f t="shared" si="91"/>
        <v>0</v>
      </c>
      <c r="BJ207" s="205">
        <f t="shared" si="92"/>
        <v>0</v>
      </c>
    </row>
    <row r="208" spans="2:62" ht="15.5" x14ac:dyDescent="0.35">
      <c r="B208" s="177"/>
      <c r="C208" s="38"/>
      <c r="D208" s="38"/>
      <c r="E208" s="38"/>
      <c r="F208" s="38"/>
      <c r="G208" s="38"/>
      <c r="H208" s="38"/>
      <c r="I208" s="38"/>
      <c r="J208" s="238"/>
      <c r="K208" s="239"/>
      <c r="L208" s="239"/>
      <c r="M208" s="239"/>
      <c r="N208" s="239"/>
      <c r="O208" s="239"/>
      <c r="P208" s="239"/>
      <c r="Q208" s="178"/>
      <c r="X208" s="177"/>
      <c r="Y208" s="198">
        <v>12</v>
      </c>
      <c r="Z208" s="199"/>
      <c r="AA208" s="199"/>
      <c r="AB208" s="199"/>
      <c r="AC208" s="199"/>
      <c r="AD208" s="199"/>
      <c r="AE208" s="199"/>
      <c r="AF208" s="199"/>
      <c r="AG208" s="199"/>
      <c r="AH208" s="199"/>
      <c r="AI208" s="199"/>
      <c r="AJ208" s="199"/>
      <c r="AK208" s="199"/>
      <c r="AL208" s="199"/>
      <c r="AM208" s="199"/>
      <c r="AN208" s="199"/>
      <c r="AO208" s="199"/>
      <c r="AP208" s="199"/>
      <c r="AQ208" s="199"/>
      <c r="AR208" s="199"/>
      <c r="AS208" s="199"/>
      <c r="AT208" s="199"/>
      <c r="AU208" s="199"/>
      <c r="AV208" s="199"/>
      <c r="AW208" s="199"/>
      <c r="AX208" s="199"/>
      <c r="AY208" s="199"/>
      <c r="AZ208" s="199"/>
      <c r="BA208" s="199"/>
      <c r="BB208" s="199"/>
      <c r="BC208" s="199"/>
      <c r="BD208" s="199"/>
      <c r="BE208" s="437">
        <f t="shared" si="89"/>
        <v>0</v>
      </c>
      <c r="BF208" s="438">
        <f t="shared" si="90"/>
        <v>0</v>
      </c>
      <c r="BG208" s="203">
        <f t="shared" si="93"/>
        <v>0</v>
      </c>
      <c r="BH208" s="203">
        <f t="shared" si="94"/>
        <v>0</v>
      </c>
      <c r="BI208" s="204">
        <f t="shared" si="91"/>
        <v>0</v>
      </c>
      <c r="BJ208" s="205">
        <f t="shared" si="92"/>
        <v>0</v>
      </c>
    </row>
    <row r="209" spans="2:65" ht="15.5" x14ac:dyDescent="0.35">
      <c r="B209" s="177"/>
      <c r="C209" s="38"/>
      <c r="D209" s="38"/>
      <c r="E209" s="38"/>
      <c r="F209" s="38"/>
      <c r="G209" s="38"/>
      <c r="H209" s="38"/>
      <c r="I209" s="38"/>
      <c r="J209" s="238"/>
      <c r="K209" s="239"/>
      <c r="L209" s="239"/>
      <c r="M209" s="239"/>
      <c r="N209" s="239"/>
      <c r="O209" s="239"/>
      <c r="P209" s="239"/>
      <c r="Q209" s="178"/>
      <c r="X209" s="177"/>
      <c r="Y209" s="198">
        <v>13</v>
      </c>
      <c r="Z209" s="199"/>
      <c r="AA209" s="199"/>
      <c r="AB209" s="199"/>
      <c r="AC209" s="199"/>
      <c r="AD209" s="199"/>
      <c r="AE209" s="199"/>
      <c r="AF209" s="199"/>
      <c r="AG209" s="199"/>
      <c r="AH209" s="199"/>
      <c r="AI209" s="199"/>
      <c r="AJ209" s="199"/>
      <c r="AK209" s="199"/>
      <c r="AL209" s="199"/>
      <c r="AM209" s="199"/>
      <c r="AN209" s="199"/>
      <c r="AO209" s="199"/>
      <c r="AP209" s="199"/>
      <c r="AQ209" s="199"/>
      <c r="AR209" s="199"/>
      <c r="AS209" s="199"/>
      <c r="AT209" s="199"/>
      <c r="AU209" s="199"/>
      <c r="AV209" s="199"/>
      <c r="AW209" s="199"/>
      <c r="AX209" s="199"/>
      <c r="AY209" s="199"/>
      <c r="AZ209" s="199"/>
      <c r="BA209" s="199"/>
      <c r="BB209" s="199"/>
      <c r="BC209" s="199"/>
      <c r="BD209" s="199"/>
      <c r="BE209" s="437">
        <f t="shared" si="89"/>
        <v>0</v>
      </c>
      <c r="BF209" s="438">
        <f t="shared" si="90"/>
        <v>0</v>
      </c>
      <c r="BG209" s="203">
        <f t="shared" si="93"/>
        <v>0</v>
      </c>
      <c r="BH209" s="203">
        <f t="shared" si="94"/>
        <v>0</v>
      </c>
      <c r="BI209" s="204">
        <f t="shared" si="91"/>
        <v>0</v>
      </c>
      <c r="BJ209" s="205">
        <f t="shared" si="92"/>
        <v>0</v>
      </c>
    </row>
    <row r="210" spans="2:65" ht="15.5" x14ac:dyDescent="0.35">
      <c r="B210" s="177"/>
      <c r="C210" s="38"/>
      <c r="D210" s="38"/>
      <c r="E210" s="38"/>
      <c r="F210" s="38"/>
      <c r="G210" s="38"/>
      <c r="H210" s="38"/>
      <c r="I210" s="38"/>
      <c r="J210" s="238"/>
      <c r="K210" s="239"/>
      <c r="L210" s="239"/>
      <c r="M210" s="239"/>
      <c r="N210" s="239"/>
      <c r="O210" s="239"/>
      <c r="P210" s="239"/>
      <c r="Q210" s="178"/>
      <c r="X210" s="177"/>
      <c r="Y210" s="198">
        <v>14</v>
      </c>
      <c r="Z210" s="199"/>
      <c r="AA210" s="199"/>
      <c r="AB210" s="199"/>
      <c r="AC210" s="199"/>
      <c r="AD210" s="199"/>
      <c r="AE210" s="199"/>
      <c r="AF210" s="199"/>
      <c r="AG210" s="199"/>
      <c r="AH210" s="199"/>
      <c r="AI210" s="199"/>
      <c r="AJ210" s="199"/>
      <c r="AK210" s="199"/>
      <c r="AL210" s="199"/>
      <c r="AM210" s="199"/>
      <c r="AN210" s="199"/>
      <c r="AO210" s="199"/>
      <c r="AP210" s="199"/>
      <c r="AQ210" s="199"/>
      <c r="AR210" s="199"/>
      <c r="AS210" s="199"/>
      <c r="AT210" s="199"/>
      <c r="AU210" s="199"/>
      <c r="AV210" s="199"/>
      <c r="AW210" s="199"/>
      <c r="AX210" s="199"/>
      <c r="AY210" s="199"/>
      <c r="AZ210" s="199"/>
      <c r="BA210" s="199"/>
      <c r="BB210" s="199"/>
      <c r="BC210" s="199"/>
      <c r="BD210" s="199"/>
      <c r="BE210" s="437">
        <f t="shared" si="89"/>
        <v>0</v>
      </c>
      <c r="BF210" s="438">
        <f t="shared" si="90"/>
        <v>0</v>
      </c>
      <c r="BG210" s="203">
        <f t="shared" si="93"/>
        <v>0</v>
      </c>
      <c r="BH210" s="203">
        <f t="shared" si="94"/>
        <v>0</v>
      </c>
      <c r="BI210" s="204">
        <f t="shared" si="91"/>
        <v>0</v>
      </c>
      <c r="BJ210" s="205">
        <f t="shared" si="92"/>
        <v>0</v>
      </c>
    </row>
    <row r="211" spans="2:65" ht="15.5" x14ac:dyDescent="0.35">
      <c r="B211" s="177"/>
      <c r="C211" s="444"/>
      <c r="D211" s="445"/>
      <c r="E211" s="445"/>
      <c r="F211" s="445"/>
      <c r="G211" s="445"/>
      <c r="H211" s="445"/>
      <c r="I211" s="445"/>
      <c r="J211" s="445"/>
      <c r="K211" s="445"/>
      <c r="L211" s="445"/>
      <c r="M211" s="445"/>
      <c r="N211" s="445"/>
      <c r="O211" s="446"/>
      <c r="P211" s="239"/>
      <c r="Q211" s="178"/>
      <c r="X211" s="177"/>
      <c r="Y211" s="198">
        <v>15</v>
      </c>
      <c r="Z211" s="199"/>
      <c r="AA211" s="199"/>
      <c r="AB211" s="199"/>
      <c r="AC211" s="199"/>
      <c r="AD211" s="199"/>
      <c r="AE211" s="199"/>
      <c r="AF211" s="199"/>
      <c r="AG211" s="199"/>
      <c r="AH211" s="199"/>
      <c r="AI211" s="199"/>
      <c r="AJ211" s="199"/>
      <c r="AK211" s="199"/>
      <c r="AL211" s="199"/>
      <c r="AM211" s="199"/>
      <c r="AN211" s="199"/>
      <c r="AO211" s="199"/>
      <c r="AP211" s="199"/>
      <c r="AQ211" s="199"/>
      <c r="AR211" s="199"/>
      <c r="AS211" s="199"/>
      <c r="AT211" s="199"/>
      <c r="AU211" s="199"/>
      <c r="AV211" s="199"/>
      <c r="AW211" s="199"/>
      <c r="AX211" s="199"/>
      <c r="AY211" s="199"/>
      <c r="AZ211" s="199"/>
      <c r="BA211" s="199"/>
      <c r="BB211" s="199"/>
      <c r="BC211" s="199"/>
      <c r="BD211" s="199"/>
      <c r="BE211" s="437">
        <f t="shared" si="89"/>
        <v>0</v>
      </c>
      <c r="BF211" s="438">
        <f t="shared" si="90"/>
        <v>0</v>
      </c>
      <c r="BG211" s="203">
        <f t="shared" si="93"/>
        <v>0</v>
      </c>
      <c r="BH211" s="203">
        <f t="shared" si="94"/>
        <v>0</v>
      </c>
      <c r="BI211" s="204">
        <f t="shared" si="91"/>
        <v>0</v>
      </c>
      <c r="BJ211" s="205">
        <f t="shared" si="92"/>
        <v>0</v>
      </c>
    </row>
    <row r="212" spans="2:65" ht="15.5" x14ac:dyDescent="0.35">
      <c r="B212" s="177"/>
      <c r="C212" s="447"/>
      <c r="D212" s="448"/>
      <c r="E212" s="448"/>
      <c r="F212" s="448"/>
      <c r="G212" s="448"/>
      <c r="H212" s="448"/>
      <c r="I212" s="448"/>
      <c r="J212" s="448"/>
      <c r="K212" s="448"/>
      <c r="L212" s="448"/>
      <c r="M212" s="448"/>
      <c r="N212" s="448"/>
      <c r="O212" s="449"/>
      <c r="P212" s="239"/>
      <c r="Q212" s="178"/>
      <c r="X212" s="177"/>
      <c r="Y212" s="198">
        <v>16</v>
      </c>
      <c r="Z212" s="199"/>
      <c r="AA212" s="199"/>
      <c r="AB212" s="199"/>
      <c r="AC212" s="199"/>
      <c r="AD212" s="199"/>
      <c r="AE212" s="199"/>
      <c r="AF212" s="199"/>
      <c r="AG212" s="199"/>
      <c r="AH212" s="199"/>
      <c r="AI212" s="199"/>
      <c r="AJ212" s="199"/>
      <c r="AK212" s="199"/>
      <c r="AL212" s="199"/>
      <c r="AM212" s="199"/>
      <c r="AN212" s="199"/>
      <c r="AO212" s="199"/>
      <c r="AP212" s="199"/>
      <c r="AQ212" s="199"/>
      <c r="AR212" s="199"/>
      <c r="AS212" s="199"/>
      <c r="AT212" s="199"/>
      <c r="AU212" s="199"/>
      <c r="AV212" s="199"/>
      <c r="AW212" s="199"/>
      <c r="AX212" s="199"/>
      <c r="AY212" s="199"/>
      <c r="AZ212" s="199"/>
      <c r="BA212" s="199"/>
      <c r="BB212" s="199"/>
      <c r="BC212" s="199"/>
      <c r="BD212" s="199"/>
      <c r="BE212" s="437">
        <f t="shared" si="89"/>
        <v>0</v>
      </c>
      <c r="BF212" s="438">
        <f t="shared" si="90"/>
        <v>0</v>
      </c>
      <c r="BG212" s="203">
        <f t="shared" si="93"/>
        <v>0</v>
      </c>
      <c r="BH212" s="203">
        <f t="shared" si="94"/>
        <v>0</v>
      </c>
      <c r="BI212" s="204">
        <f t="shared" si="91"/>
        <v>0</v>
      </c>
      <c r="BJ212" s="205">
        <f t="shared" si="92"/>
        <v>0</v>
      </c>
    </row>
    <row r="213" spans="2:65" ht="15.5" x14ac:dyDescent="0.35">
      <c r="B213" s="177"/>
      <c r="C213" s="447"/>
      <c r="D213" s="448"/>
      <c r="E213" s="448"/>
      <c r="F213" s="448"/>
      <c r="G213" s="448"/>
      <c r="H213" s="448"/>
      <c r="I213" s="448"/>
      <c r="J213" s="448"/>
      <c r="K213" s="448"/>
      <c r="L213" s="448"/>
      <c r="M213" s="448"/>
      <c r="N213" s="448"/>
      <c r="O213" s="449"/>
      <c r="P213" s="239"/>
      <c r="Q213" s="178"/>
      <c r="X213" s="177"/>
      <c r="Y213" s="198">
        <v>17</v>
      </c>
      <c r="Z213" s="199"/>
      <c r="AA213" s="199"/>
      <c r="AB213" s="199"/>
      <c r="AC213" s="199"/>
      <c r="AD213" s="199"/>
      <c r="AE213" s="199"/>
      <c r="AF213" s="199"/>
      <c r="AG213" s="199"/>
      <c r="AH213" s="199"/>
      <c r="AI213" s="199"/>
      <c r="AJ213" s="199"/>
      <c r="AK213" s="199"/>
      <c r="AL213" s="199"/>
      <c r="AM213" s="199"/>
      <c r="AN213" s="199"/>
      <c r="AO213" s="199"/>
      <c r="AP213" s="199"/>
      <c r="AQ213" s="199"/>
      <c r="AR213" s="199"/>
      <c r="AS213" s="199"/>
      <c r="AT213" s="199"/>
      <c r="AU213" s="199"/>
      <c r="AV213" s="199"/>
      <c r="AW213" s="199"/>
      <c r="AX213" s="199"/>
      <c r="AY213" s="199"/>
      <c r="AZ213" s="199"/>
      <c r="BA213" s="199"/>
      <c r="BB213" s="199"/>
      <c r="BC213" s="199"/>
      <c r="BD213" s="199"/>
      <c r="BE213" s="437">
        <f t="shared" si="89"/>
        <v>0</v>
      </c>
      <c r="BF213" s="438">
        <f t="shared" si="90"/>
        <v>0</v>
      </c>
      <c r="BG213" s="203">
        <f t="shared" si="93"/>
        <v>0</v>
      </c>
      <c r="BH213" s="203">
        <f t="shared" si="94"/>
        <v>0</v>
      </c>
      <c r="BI213" s="204">
        <f t="shared" si="91"/>
        <v>0</v>
      </c>
      <c r="BJ213" s="205">
        <f t="shared" si="92"/>
        <v>0</v>
      </c>
    </row>
    <row r="214" spans="2:65" ht="15.5" x14ac:dyDescent="0.35">
      <c r="B214" s="177"/>
      <c r="C214" s="447"/>
      <c r="D214" s="448"/>
      <c r="E214" s="448"/>
      <c r="F214" s="448"/>
      <c r="G214" s="448"/>
      <c r="H214" s="448"/>
      <c r="I214" s="448"/>
      <c r="J214" s="448"/>
      <c r="K214" s="448"/>
      <c r="L214" s="448"/>
      <c r="M214" s="448"/>
      <c r="N214" s="448"/>
      <c r="O214" s="449"/>
      <c r="P214" s="239"/>
      <c r="Q214" s="178"/>
      <c r="X214" s="177"/>
      <c r="Y214" s="198">
        <v>18</v>
      </c>
      <c r="Z214" s="199"/>
      <c r="AA214" s="199"/>
      <c r="AB214" s="199"/>
      <c r="AC214" s="199"/>
      <c r="AD214" s="199"/>
      <c r="AE214" s="199"/>
      <c r="AF214" s="199"/>
      <c r="AG214" s="199"/>
      <c r="AH214" s="199"/>
      <c r="AI214" s="199"/>
      <c r="AJ214" s="199"/>
      <c r="AK214" s="199"/>
      <c r="AL214" s="199"/>
      <c r="AM214" s="199"/>
      <c r="AN214" s="199"/>
      <c r="AO214" s="199"/>
      <c r="AP214" s="199"/>
      <c r="AQ214" s="199"/>
      <c r="AR214" s="199"/>
      <c r="AS214" s="199"/>
      <c r="AT214" s="199"/>
      <c r="AU214" s="199"/>
      <c r="AV214" s="199"/>
      <c r="AW214" s="199"/>
      <c r="AX214" s="199"/>
      <c r="AY214" s="199"/>
      <c r="AZ214" s="199"/>
      <c r="BA214" s="199"/>
      <c r="BB214" s="199"/>
      <c r="BC214" s="199"/>
      <c r="BD214" s="199"/>
      <c r="BE214" s="437">
        <f t="shared" si="89"/>
        <v>0</v>
      </c>
      <c r="BF214" s="438">
        <f t="shared" si="90"/>
        <v>0</v>
      </c>
      <c r="BG214" s="203">
        <f t="shared" si="93"/>
        <v>0</v>
      </c>
      <c r="BH214" s="203">
        <f t="shared" si="94"/>
        <v>0</v>
      </c>
      <c r="BI214" s="204">
        <f t="shared" si="91"/>
        <v>0</v>
      </c>
      <c r="BJ214" s="205">
        <f t="shared" si="92"/>
        <v>0</v>
      </c>
    </row>
    <row r="215" spans="2:65" ht="15.5" x14ac:dyDescent="0.35">
      <c r="B215" s="177"/>
      <c r="C215" s="447"/>
      <c r="D215" s="448"/>
      <c r="E215" s="448"/>
      <c r="F215" s="448"/>
      <c r="G215" s="448"/>
      <c r="H215" s="448"/>
      <c r="I215" s="448"/>
      <c r="J215" s="448"/>
      <c r="K215" s="448"/>
      <c r="L215" s="448"/>
      <c r="M215" s="448"/>
      <c r="N215" s="448"/>
      <c r="O215" s="449"/>
      <c r="P215" s="239"/>
      <c r="Q215" s="178"/>
      <c r="X215" s="177"/>
      <c r="Y215" s="198">
        <v>19</v>
      </c>
      <c r="Z215" s="199"/>
      <c r="AA215" s="199"/>
      <c r="AB215" s="199"/>
      <c r="AC215" s="199"/>
      <c r="AD215" s="199"/>
      <c r="AE215" s="199"/>
      <c r="AF215" s="199"/>
      <c r="AG215" s="199"/>
      <c r="AH215" s="199"/>
      <c r="AI215" s="199"/>
      <c r="AJ215" s="199"/>
      <c r="AK215" s="199"/>
      <c r="AL215" s="199"/>
      <c r="AM215" s="199"/>
      <c r="AN215" s="199"/>
      <c r="AO215" s="199"/>
      <c r="AP215" s="199"/>
      <c r="AQ215" s="199"/>
      <c r="AR215" s="199"/>
      <c r="AS215" s="199"/>
      <c r="AT215" s="199"/>
      <c r="AU215" s="199"/>
      <c r="AV215" s="199"/>
      <c r="AW215" s="199"/>
      <c r="AX215" s="199"/>
      <c r="AY215" s="199"/>
      <c r="AZ215" s="199"/>
      <c r="BA215" s="199"/>
      <c r="BB215" s="199"/>
      <c r="BC215" s="199"/>
      <c r="BD215" s="199"/>
      <c r="BE215" s="437">
        <f t="shared" si="89"/>
        <v>0</v>
      </c>
      <c r="BF215" s="438">
        <f t="shared" si="90"/>
        <v>0</v>
      </c>
      <c r="BG215" s="203">
        <f t="shared" si="93"/>
        <v>0</v>
      </c>
      <c r="BH215" s="203">
        <f t="shared" si="94"/>
        <v>0</v>
      </c>
      <c r="BI215" s="204">
        <f t="shared" si="91"/>
        <v>0</v>
      </c>
      <c r="BJ215" s="205">
        <f t="shared" si="92"/>
        <v>0</v>
      </c>
    </row>
    <row r="216" spans="2:65" ht="15.75" customHeight="1" x14ac:dyDescent="0.35">
      <c r="B216" s="177"/>
      <c r="C216" s="447"/>
      <c r="D216" s="448"/>
      <c r="E216" s="448"/>
      <c r="F216" s="448"/>
      <c r="G216" s="448"/>
      <c r="H216" s="448"/>
      <c r="I216" s="448"/>
      <c r="J216" s="448"/>
      <c r="K216" s="448"/>
      <c r="L216" s="448"/>
      <c r="M216" s="448"/>
      <c r="N216" s="448"/>
      <c r="O216" s="449"/>
      <c r="P216" s="239"/>
      <c r="Q216" s="178"/>
      <c r="X216" s="177"/>
      <c r="Y216" s="198">
        <v>20</v>
      </c>
      <c r="Z216" s="199"/>
      <c r="AA216" s="199"/>
      <c r="AB216" s="199"/>
      <c r="AC216" s="199"/>
      <c r="AD216" s="199"/>
      <c r="AE216" s="199"/>
      <c r="AF216" s="199"/>
      <c r="AG216" s="199"/>
      <c r="AH216" s="199"/>
      <c r="AI216" s="199"/>
      <c r="AJ216" s="199"/>
      <c r="AK216" s="199"/>
      <c r="AL216" s="199"/>
      <c r="AM216" s="199"/>
      <c r="AN216" s="199"/>
      <c r="AO216" s="199"/>
      <c r="AP216" s="199"/>
      <c r="AQ216" s="199"/>
      <c r="AR216" s="199"/>
      <c r="AS216" s="199"/>
      <c r="AT216" s="199"/>
      <c r="AU216" s="199"/>
      <c r="AV216" s="199"/>
      <c r="AW216" s="199"/>
      <c r="AX216" s="199"/>
      <c r="AY216" s="199"/>
      <c r="AZ216" s="199"/>
      <c r="BA216" s="199"/>
      <c r="BB216" s="199"/>
      <c r="BC216" s="199"/>
      <c r="BD216" s="199"/>
      <c r="BE216" s="437">
        <f t="shared" si="89"/>
        <v>0</v>
      </c>
      <c r="BF216" s="438">
        <f t="shared" si="90"/>
        <v>0</v>
      </c>
      <c r="BG216" s="203">
        <f t="shared" si="93"/>
        <v>0</v>
      </c>
      <c r="BH216" s="203">
        <f t="shared" si="94"/>
        <v>0</v>
      </c>
      <c r="BI216" s="204">
        <f t="shared" si="91"/>
        <v>0</v>
      </c>
      <c r="BJ216" s="205">
        <f t="shared" si="92"/>
        <v>0</v>
      </c>
    </row>
    <row r="217" spans="2:65" ht="15.75" customHeight="1" x14ac:dyDescent="0.35">
      <c r="B217" s="177"/>
      <c r="C217" s="450"/>
      <c r="D217" s="451"/>
      <c r="E217" s="451"/>
      <c r="F217" s="451"/>
      <c r="G217" s="451"/>
      <c r="H217" s="451"/>
      <c r="I217" s="451"/>
      <c r="J217" s="451"/>
      <c r="K217" s="451"/>
      <c r="L217" s="451"/>
      <c r="M217" s="451"/>
      <c r="N217" s="451"/>
      <c r="O217" s="452"/>
      <c r="P217" s="239"/>
      <c r="Q217" s="178"/>
      <c r="X217" s="177"/>
      <c r="Y217" s="198">
        <v>21</v>
      </c>
      <c r="Z217" s="199"/>
      <c r="AA217" s="199"/>
      <c r="AB217" s="199"/>
      <c r="AC217" s="199"/>
      <c r="AD217" s="199"/>
      <c r="AE217" s="199"/>
      <c r="AF217" s="199"/>
      <c r="AG217" s="199"/>
      <c r="AH217" s="199"/>
      <c r="AI217" s="199"/>
      <c r="AJ217" s="199"/>
      <c r="AK217" s="199"/>
      <c r="AL217" s="199"/>
      <c r="AM217" s="199"/>
      <c r="AN217" s="199"/>
      <c r="AO217" s="199"/>
      <c r="AP217" s="199"/>
      <c r="AQ217" s="199"/>
      <c r="AR217" s="199"/>
      <c r="AS217" s="199"/>
      <c r="AT217" s="199"/>
      <c r="AU217" s="199"/>
      <c r="AV217" s="199"/>
      <c r="AW217" s="199"/>
      <c r="AX217" s="199"/>
      <c r="AY217" s="199"/>
      <c r="AZ217" s="199"/>
      <c r="BA217" s="199"/>
      <c r="BB217" s="199"/>
      <c r="BC217" s="199"/>
      <c r="BD217" s="199"/>
      <c r="BE217" s="437">
        <f t="shared" si="89"/>
        <v>0</v>
      </c>
      <c r="BF217" s="438">
        <f t="shared" si="90"/>
        <v>0</v>
      </c>
      <c r="BG217" s="203">
        <f t="shared" si="93"/>
        <v>0</v>
      </c>
      <c r="BH217" s="203">
        <f t="shared" si="94"/>
        <v>0</v>
      </c>
      <c r="BI217" s="204">
        <f t="shared" si="91"/>
        <v>0</v>
      </c>
      <c r="BJ217" s="205">
        <f t="shared" si="92"/>
        <v>0</v>
      </c>
    </row>
    <row r="218" spans="2:65" ht="15.75" customHeight="1" thickBot="1" x14ac:dyDescent="0.4">
      <c r="B218" s="183"/>
      <c r="C218" s="185"/>
      <c r="D218" s="185"/>
      <c r="E218" s="185"/>
      <c r="F218" s="185"/>
      <c r="G218" s="185"/>
      <c r="H218" s="185"/>
      <c r="I218" s="185"/>
      <c r="J218" s="237"/>
      <c r="K218" s="240"/>
      <c r="L218" s="240"/>
      <c r="M218" s="240"/>
      <c r="N218" s="240"/>
      <c r="O218" s="240"/>
      <c r="P218" s="240"/>
      <c r="Q218" s="186"/>
      <c r="X218" s="177"/>
      <c r="Y218" s="198">
        <v>22</v>
      </c>
      <c r="Z218" s="199"/>
      <c r="AA218" s="199"/>
      <c r="AB218" s="199"/>
      <c r="AC218" s="199"/>
      <c r="AD218" s="199"/>
      <c r="AE218" s="199"/>
      <c r="AF218" s="199"/>
      <c r="AG218" s="199"/>
      <c r="AH218" s="199"/>
      <c r="AI218" s="199"/>
      <c r="AJ218" s="199"/>
      <c r="AK218" s="199"/>
      <c r="AL218" s="199"/>
      <c r="AM218" s="199"/>
      <c r="AN218" s="199"/>
      <c r="AO218" s="199"/>
      <c r="AP218" s="199"/>
      <c r="AQ218" s="199"/>
      <c r="AR218" s="199"/>
      <c r="AS218" s="199"/>
      <c r="AT218" s="199"/>
      <c r="AU218" s="199"/>
      <c r="AV218" s="199"/>
      <c r="AW218" s="199"/>
      <c r="AX218" s="199"/>
      <c r="AY218" s="199"/>
      <c r="AZ218" s="199"/>
      <c r="BA218" s="199"/>
      <c r="BB218" s="199"/>
      <c r="BC218" s="199"/>
      <c r="BD218" s="199"/>
      <c r="BE218" s="437">
        <f t="shared" si="89"/>
        <v>0</v>
      </c>
      <c r="BF218" s="438">
        <f t="shared" si="90"/>
        <v>0</v>
      </c>
      <c r="BG218" s="203">
        <f t="shared" si="93"/>
        <v>0</v>
      </c>
      <c r="BH218" s="203">
        <f t="shared" si="94"/>
        <v>0</v>
      </c>
      <c r="BI218" s="204">
        <f t="shared" si="91"/>
        <v>0</v>
      </c>
      <c r="BJ218" s="205">
        <f t="shared" si="92"/>
        <v>0</v>
      </c>
      <c r="BM218" s="13" t="s">
        <v>130</v>
      </c>
    </row>
    <row r="219" spans="2:65" ht="15.75" customHeight="1" thickBot="1" x14ac:dyDescent="0.4">
      <c r="B219" s="170" t="str">
        <f>"Version: " &amp; Version</f>
        <v>Version: RD2 FINAL</v>
      </c>
      <c r="C219" s="171"/>
      <c r="D219" s="171"/>
      <c r="E219" s="171"/>
      <c r="F219" s="171"/>
      <c r="G219" s="171"/>
      <c r="H219" s="171"/>
      <c r="I219" s="171"/>
      <c r="J219" s="125"/>
      <c r="K219" s="125"/>
      <c r="L219" s="125"/>
      <c r="M219" s="125"/>
      <c r="N219" s="125"/>
      <c r="O219" s="125"/>
      <c r="P219" s="125"/>
      <c r="Q219" s="172"/>
      <c r="R219" s="150"/>
      <c r="S219" s="151" t="s">
        <v>150</v>
      </c>
      <c r="T219" s="152"/>
      <c r="U219" s="152"/>
      <c r="V219" s="153"/>
      <c r="X219" s="177"/>
      <c r="Y219" s="198">
        <v>23</v>
      </c>
      <c r="Z219" s="199"/>
      <c r="AA219" s="199"/>
      <c r="AB219" s="199"/>
      <c r="AC219" s="199"/>
      <c r="AD219" s="199"/>
      <c r="AE219" s="199"/>
      <c r="AF219" s="199"/>
      <c r="AG219" s="199"/>
      <c r="AH219" s="199"/>
      <c r="AI219" s="199"/>
      <c r="AJ219" s="199"/>
      <c r="AK219" s="199"/>
      <c r="AL219" s="199"/>
      <c r="AM219" s="199"/>
      <c r="AN219" s="199"/>
      <c r="AO219" s="199"/>
      <c r="AP219" s="199"/>
      <c r="AQ219" s="199"/>
      <c r="AR219" s="199"/>
      <c r="AS219" s="199"/>
      <c r="AT219" s="199"/>
      <c r="AU219" s="199"/>
      <c r="AV219" s="199"/>
      <c r="AW219" s="199"/>
      <c r="AX219" s="199"/>
      <c r="AY219" s="199"/>
      <c r="AZ219" s="199"/>
      <c r="BA219" s="199"/>
      <c r="BB219" s="199"/>
      <c r="BC219" s="199"/>
      <c r="BD219" s="199"/>
      <c r="BE219" s="437">
        <f t="shared" si="89"/>
        <v>0</v>
      </c>
      <c r="BF219" s="438">
        <f t="shared" si="90"/>
        <v>0</v>
      </c>
      <c r="BG219" s="203">
        <f t="shared" si="93"/>
        <v>0</v>
      </c>
      <c r="BH219" s="203">
        <f t="shared" si="94"/>
        <v>0</v>
      </c>
      <c r="BI219" s="204">
        <f t="shared" si="91"/>
        <v>0</v>
      </c>
      <c r="BJ219" s="205">
        <f t="shared" si="92"/>
        <v>0</v>
      </c>
      <c r="BL219" s="13">
        <f>COUNTIF(Z197:BD220,"&gt;"&amp;MxDisch1)</f>
        <v>0</v>
      </c>
      <c r="BM219" s="13" t="s">
        <v>131</v>
      </c>
    </row>
    <row r="220" spans="2:65" ht="15.75" customHeight="1" x14ac:dyDescent="0.35">
      <c r="B220" s="173"/>
      <c r="C220" s="72"/>
      <c r="D220" s="72"/>
      <c r="E220" s="72"/>
      <c r="F220" s="72"/>
      <c r="G220" s="72"/>
      <c r="H220" s="72"/>
      <c r="I220" s="173" t="s">
        <v>151</v>
      </c>
      <c r="J220" s="72"/>
      <c r="K220" s="72"/>
      <c r="L220" s="72"/>
      <c r="M220" s="72"/>
      <c r="N220" s="72"/>
      <c r="O220" s="72"/>
      <c r="P220" s="72"/>
      <c r="Q220" s="174"/>
      <c r="R220" s="154">
        <f>BL380</f>
        <v>0</v>
      </c>
      <c r="S220" s="155" t="s">
        <v>131</v>
      </c>
      <c r="T220" s="156"/>
      <c r="U220" s="156"/>
      <c r="V220" s="157"/>
      <c r="X220" s="177"/>
      <c r="Y220" s="206">
        <v>24</v>
      </c>
      <c r="Z220" s="207"/>
      <c r="AA220" s="207"/>
      <c r="AB220" s="207"/>
      <c r="AC220" s="207"/>
      <c r="AD220" s="207"/>
      <c r="AE220" s="207"/>
      <c r="AF220" s="207"/>
      <c r="AG220" s="207"/>
      <c r="AH220" s="207"/>
      <c r="AI220" s="207"/>
      <c r="AJ220" s="207"/>
      <c r="AK220" s="207"/>
      <c r="AL220" s="207"/>
      <c r="AM220" s="207"/>
      <c r="AN220" s="207"/>
      <c r="AO220" s="207"/>
      <c r="AP220" s="207"/>
      <c r="AQ220" s="207"/>
      <c r="AR220" s="207"/>
      <c r="AS220" s="207"/>
      <c r="AT220" s="207"/>
      <c r="AU220" s="207"/>
      <c r="AV220" s="207"/>
      <c r="AW220" s="207"/>
      <c r="AX220" s="207"/>
      <c r="AY220" s="207"/>
      <c r="AZ220" s="207"/>
      <c r="BA220" s="207"/>
      <c r="BB220" s="207"/>
      <c r="BC220" s="207"/>
      <c r="BD220" s="207"/>
      <c r="BE220" s="442">
        <f t="shared" si="89"/>
        <v>0</v>
      </c>
      <c r="BF220" s="443">
        <f t="shared" si="90"/>
        <v>0</v>
      </c>
      <c r="BG220" s="208">
        <f>SUM($Z220:$BD220)</f>
        <v>0</v>
      </c>
      <c r="BH220" s="208">
        <v>0</v>
      </c>
      <c r="BI220" s="209">
        <f t="shared" si="91"/>
        <v>0</v>
      </c>
      <c r="BJ220" s="210">
        <f t="shared" si="92"/>
        <v>0</v>
      </c>
      <c r="BL220" s="13">
        <f>COUNTIF(Z197:BD220,"&lt;"&amp;-MxChgRate1)</f>
        <v>0</v>
      </c>
      <c r="BM220" s="13" t="s">
        <v>132</v>
      </c>
    </row>
    <row r="221" spans="2:65" ht="15.75" customHeight="1" x14ac:dyDescent="0.35">
      <c r="B221" s="177"/>
      <c r="C221" s="72"/>
      <c r="D221" s="72"/>
      <c r="E221" s="72"/>
      <c r="F221" s="72"/>
      <c r="G221" s="72"/>
      <c r="H221" s="72"/>
      <c r="I221" s="173" t="s">
        <v>152</v>
      </c>
      <c r="J221" s="72"/>
      <c r="K221" s="72"/>
      <c r="L221" s="72"/>
      <c r="M221" s="72"/>
      <c r="N221" s="72"/>
      <c r="O221" s="72"/>
      <c r="P221" s="72"/>
      <c r="Q221" s="174"/>
      <c r="R221" s="158">
        <f>BL381</f>
        <v>0</v>
      </c>
      <c r="S221" s="159" t="s">
        <v>132</v>
      </c>
      <c r="T221" s="160"/>
      <c r="U221" s="160"/>
      <c r="V221" s="161"/>
      <c r="X221" s="177"/>
      <c r="Y221" s="182"/>
      <c r="Z221" s="218" t="str">
        <f t="shared" ref="Z221:BD221" si="95">IF(SUM(Z197:Z220)&gt;0,"Verify","")</f>
        <v/>
      </c>
      <c r="AA221" s="218" t="str">
        <f t="shared" si="95"/>
        <v/>
      </c>
      <c r="AB221" s="218" t="str">
        <f t="shared" si="95"/>
        <v/>
      </c>
      <c r="AC221" s="218" t="str">
        <f t="shared" si="95"/>
        <v/>
      </c>
      <c r="AD221" s="218" t="str">
        <f t="shared" si="95"/>
        <v/>
      </c>
      <c r="AE221" s="218" t="str">
        <f t="shared" si="95"/>
        <v/>
      </c>
      <c r="AF221" s="218" t="str">
        <f t="shared" si="95"/>
        <v/>
      </c>
      <c r="AG221" s="218" t="str">
        <f t="shared" si="95"/>
        <v/>
      </c>
      <c r="AH221" s="218" t="str">
        <f t="shared" si="95"/>
        <v/>
      </c>
      <c r="AI221" s="218" t="str">
        <f t="shared" si="95"/>
        <v/>
      </c>
      <c r="AJ221" s="218" t="str">
        <f t="shared" si="95"/>
        <v/>
      </c>
      <c r="AK221" s="218" t="str">
        <f t="shared" si="95"/>
        <v/>
      </c>
      <c r="AL221" s="218" t="str">
        <f t="shared" si="95"/>
        <v/>
      </c>
      <c r="AM221" s="218" t="str">
        <f t="shared" si="95"/>
        <v/>
      </c>
      <c r="AN221" s="218" t="str">
        <f t="shared" si="95"/>
        <v/>
      </c>
      <c r="AO221" s="218" t="str">
        <f t="shared" si="95"/>
        <v/>
      </c>
      <c r="AP221" s="218" t="str">
        <f t="shared" si="95"/>
        <v/>
      </c>
      <c r="AQ221" s="218" t="str">
        <f t="shared" si="95"/>
        <v/>
      </c>
      <c r="AR221" s="218" t="str">
        <f t="shared" si="95"/>
        <v/>
      </c>
      <c r="AS221" s="218" t="str">
        <f t="shared" si="95"/>
        <v/>
      </c>
      <c r="AT221" s="218" t="str">
        <f t="shared" si="95"/>
        <v/>
      </c>
      <c r="AU221" s="218" t="str">
        <f t="shared" si="95"/>
        <v/>
      </c>
      <c r="AV221" s="218" t="str">
        <f t="shared" si="95"/>
        <v/>
      </c>
      <c r="AW221" s="218" t="str">
        <f t="shared" si="95"/>
        <v/>
      </c>
      <c r="AX221" s="218" t="str">
        <f t="shared" si="95"/>
        <v/>
      </c>
      <c r="AY221" s="218" t="str">
        <f t="shared" si="95"/>
        <v/>
      </c>
      <c r="AZ221" s="218" t="str">
        <f t="shared" si="95"/>
        <v/>
      </c>
      <c r="BA221" s="218" t="str">
        <f t="shared" si="95"/>
        <v/>
      </c>
      <c r="BB221" s="218" t="str">
        <f t="shared" si="95"/>
        <v/>
      </c>
      <c r="BC221" s="218" t="str">
        <f t="shared" si="95"/>
        <v/>
      </c>
      <c r="BD221" s="218" t="str">
        <f t="shared" si="95"/>
        <v/>
      </c>
      <c r="BE221" s="38"/>
      <c r="BF221" s="38"/>
      <c r="BG221" s="208">
        <f>SUM(BG197:BG220)</f>
        <v>0</v>
      </c>
      <c r="BH221" s="208">
        <f>SUM(BH204:BH219)</f>
        <v>0</v>
      </c>
      <c r="BI221" s="208">
        <f>SUM(BI197:BI220)</f>
        <v>0</v>
      </c>
      <c r="BJ221" s="221">
        <f>SUM(BJ197:BJ220)</f>
        <v>0</v>
      </c>
    </row>
    <row r="222" spans="2:65" ht="15.75" customHeight="1" x14ac:dyDescent="0.35">
      <c r="B222" s="173"/>
      <c r="C222" s="72"/>
      <c r="D222" s="72"/>
      <c r="E222" s="72"/>
      <c r="F222" s="72"/>
      <c r="G222" s="72"/>
      <c r="H222" s="72"/>
      <c r="I222" s="72"/>
      <c r="J222" s="49"/>
      <c r="K222" s="72"/>
      <c r="L222" s="72"/>
      <c r="M222" s="72"/>
      <c r="N222" s="72"/>
      <c r="O222" s="72"/>
      <c r="P222" s="72"/>
      <c r="Q222" s="174"/>
      <c r="R222" s="158"/>
      <c r="S222" s="159"/>
      <c r="T222" s="160"/>
      <c r="U222" s="160"/>
      <c r="V222" s="161"/>
      <c r="X222" s="213"/>
      <c r="Y222" s="214"/>
      <c r="Z222" s="214"/>
      <c r="AA222" s="214"/>
      <c r="AB222" s="214"/>
      <c r="AC222" s="214"/>
      <c r="AD222" s="214"/>
      <c r="AE222" s="214"/>
      <c r="AF222" s="214"/>
      <c r="AG222" s="214"/>
      <c r="AH222" s="214"/>
      <c r="AI222" s="214"/>
      <c r="AJ222" s="214"/>
      <c r="AK222" s="214"/>
      <c r="AL222" s="214"/>
      <c r="AM222" s="214"/>
      <c r="AN222" s="214"/>
      <c r="AO222" s="214"/>
      <c r="AP222" s="214"/>
      <c r="AQ222" s="214"/>
      <c r="AR222" s="214"/>
      <c r="AS222" s="214"/>
      <c r="AT222" s="214"/>
      <c r="AU222" s="214"/>
      <c r="AV222" s="214"/>
      <c r="AW222" s="214"/>
      <c r="AX222" s="214"/>
      <c r="AY222" s="214"/>
      <c r="AZ222" s="214"/>
      <c r="BA222" s="214"/>
      <c r="BB222" s="214"/>
      <c r="BC222" s="214"/>
      <c r="BD222" s="214"/>
      <c r="BE222" s="216"/>
      <c r="BF222" s="216"/>
      <c r="BG222" s="222"/>
      <c r="BH222" s="223"/>
      <c r="BI222" s="223"/>
      <c r="BJ222" s="224"/>
    </row>
    <row r="223" spans="2:65" ht="16" thickBot="1" x14ac:dyDescent="0.4">
      <c r="B223" s="177"/>
      <c r="C223" s="225"/>
      <c r="D223" s="60" t="s">
        <v>118</v>
      </c>
      <c r="E223" s="60" t="s">
        <v>119</v>
      </c>
      <c r="F223" s="60" t="s">
        <v>120</v>
      </c>
      <c r="G223" s="60" t="s">
        <v>121</v>
      </c>
      <c r="H223" s="60" t="s">
        <v>122</v>
      </c>
      <c r="I223" s="60" t="s">
        <v>123</v>
      </c>
      <c r="J223" s="60" t="s">
        <v>124</v>
      </c>
      <c r="K223" s="60" t="s">
        <v>125</v>
      </c>
      <c r="L223" s="60" t="s">
        <v>126</v>
      </c>
      <c r="M223" s="60" t="s">
        <v>127</v>
      </c>
      <c r="N223" s="60" t="s">
        <v>128</v>
      </c>
      <c r="O223" s="60" t="s">
        <v>129</v>
      </c>
      <c r="P223" s="38"/>
      <c r="Q223" s="178"/>
      <c r="R223" s="162"/>
      <c r="S223" s="163"/>
      <c r="T223" s="163"/>
      <c r="U223" s="163"/>
      <c r="V223" s="164"/>
      <c r="X223" s="226"/>
      <c r="Y223" s="227"/>
      <c r="Z223" s="227"/>
      <c r="AA223" s="227"/>
      <c r="AB223" s="227"/>
      <c r="AC223" s="227"/>
      <c r="AD223" s="227"/>
      <c r="AE223" s="227"/>
      <c r="AF223" s="227"/>
      <c r="AG223" s="227"/>
      <c r="AH223" s="227"/>
      <c r="AI223" s="227"/>
      <c r="AJ223" s="227"/>
      <c r="AK223" s="227"/>
      <c r="AL223" s="227"/>
      <c r="AM223" s="227"/>
      <c r="AN223" s="228"/>
      <c r="AO223" s="229"/>
      <c r="AP223" s="229"/>
      <c r="AQ223" s="229"/>
      <c r="AR223" s="229"/>
      <c r="AS223" s="229"/>
      <c r="AT223" s="229"/>
      <c r="AU223" s="229"/>
      <c r="AV223" s="229"/>
      <c r="AW223" s="229"/>
      <c r="AX223" s="229"/>
      <c r="AY223" s="229"/>
      <c r="AZ223" s="229"/>
      <c r="BA223" s="229"/>
      <c r="BB223" s="229"/>
      <c r="BC223" s="229"/>
      <c r="BD223" s="229"/>
      <c r="BE223" s="229"/>
      <c r="BF223" s="229"/>
      <c r="BG223" s="38"/>
      <c r="BH223" s="38"/>
      <c r="BI223" s="38"/>
      <c r="BJ223" s="178"/>
    </row>
    <row r="224" spans="2:65" ht="15.5" x14ac:dyDescent="0.35">
      <c r="B224" s="177"/>
      <c r="C224" s="182"/>
      <c r="D224" s="242"/>
      <c r="E224" s="242"/>
      <c r="F224" s="242"/>
      <c r="G224" s="242"/>
      <c r="H224" s="242"/>
      <c r="I224" s="242"/>
      <c r="J224" s="242"/>
      <c r="K224" s="242"/>
      <c r="L224" s="242"/>
      <c r="M224" s="242"/>
      <c r="N224" s="242"/>
      <c r="O224" s="242"/>
      <c r="P224" s="38"/>
      <c r="Q224" s="178"/>
      <c r="X224" s="177" t="s">
        <v>153</v>
      </c>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178"/>
    </row>
    <row r="225" spans="2:62" ht="15.5" x14ac:dyDescent="0.35">
      <c r="B225" s="177"/>
      <c r="C225" s="243" t="s">
        <v>154</v>
      </c>
      <c r="D225" s="242"/>
      <c r="E225" s="242"/>
      <c r="F225" s="242"/>
      <c r="G225" s="242"/>
      <c r="H225" s="242"/>
      <c r="I225" s="242"/>
      <c r="J225" s="242"/>
      <c r="K225" s="242"/>
      <c r="L225" s="242"/>
      <c r="M225" s="242"/>
      <c r="N225" s="242"/>
      <c r="O225" s="242"/>
      <c r="P225" s="38"/>
      <c r="Q225" s="178"/>
      <c r="X225" s="177"/>
      <c r="Y225" s="38"/>
      <c r="Z225" s="194" t="str">
        <f t="shared" ref="Z225:BD225" si="96">IFERROR(SUMIF(Z228:Z251,"&gt;0",Z228:Z251)/-SUMIF(Z228:Z251,"&lt;0",Z228:Z251),"")</f>
        <v/>
      </c>
      <c r="AA225" s="194" t="str">
        <f t="shared" si="96"/>
        <v/>
      </c>
      <c r="AB225" s="194" t="str">
        <f t="shared" si="96"/>
        <v/>
      </c>
      <c r="AC225" s="194" t="str">
        <f t="shared" si="96"/>
        <v/>
      </c>
      <c r="AD225" s="194" t="str">
        <f t="shared" si="96"/>
        <v/>
      </c>
      <c r="AE225" s="194" t="str">
        <f t="shared" si="96"/>
        <v/>
      </c>
      <c r="AF225" s="194" t="str">
        <f t="shared" si="96"/>
        <v/>
      </c>
      <c r="AG225" s="194" t="str">
        <f t="shared" si="96"/>
        <v/>
      </c>
      <c r="AH225" s="194" t="str">
        <f t="shared" si="96"/>
        <v/>
      </c>
      <c r="AI225" s="194" t="str">
        <f t="shared" si="96"/>
        <v/>
      </c>
      <c r="AJ225" s="194" t="str">
        <f t="shared" si="96"/>
        <v/>
      </c>
      <c r="AK225" s="194" t="str">
        <f t="shared" si="96"/>
        <v/>
      </c>
      <c r="AL225" s="194" t="str">
        <f t="shared" si="96"/>
        <v/>
      </c>
      <c r="AM225" s="194" t="str">
        <f t="shared" si="96"/>
        <v/>
      </c>
      <c r="AN225" s="194" t="str">
        <f t="shared" si="96"/>
        <v/>
      </c>
      <c r="AO225" s="194" t="str">
        <f t="shared" si="96"/>
        <v/>
      </c>
      <c r="AP225" s="194" t="str">
        <f t="shared" si="96"/>
        <v/>
      </c>
      <c r="AQ225" s="194" t="str">
        <f t="shared" si="96"/>
        <v/>
      </c>
      <c r="AR225" s="194" t="str">
        <f t="shared" si="96"/>
        <v/>
      </c>
      <c r="AS225" s="194" t="str">
        <f t="shared" si="96"/>
        <v/>
      </c>
      <c r="AT225" s="194" t="str">
        <f t="shared" si="96"/>
        <v/>
      </c>
      <c r="AU225" s="194" t="str">
        <f t="shared" si="96"/>
        <v/>
      </c>
      <c r="AV225" s="194" t="str">
        <f t="shared" si="96"/>
        <v/>
      </c>
      <c r="AW225" s="194" t="str">
        <f t="shared" si="96"/>
        <v/>
      </c>
      <c r="AX225" s="194" t="str">
        <f t="shared" si="96"/>
        <v/>
      </c>
      <c r="AY225" s="194" t="str">
        <f t="shared" si="96"/>
        <v/>
      </c>
      <c r="AZ225" s="194" t="str">
        <f t="shared" si="96"/>
        <v/>
      </c>
      <c r="BA225" s="194" t="str">
        <f t="shared" si="96"/>
        <v/>
      </c>
      <c r="BB225" s="194" t="str">
        <f t="shared" si="96"/>
        <v/>
      </c>
      <c r="BC225" s="194" t="str">
        <f t="shared" si="96"/>
        <v/>
      </c>
      <c r="BD225" s="194" t="str">
        <f t="shared" si="96"/>
        <v/>
      </c>
      <c r="BE225" s="38"/>
      <c r="BF225" s="38"/>
      <c r="BG225" s="42"/>
      <c r="BH225" s="38"/>
      <c r="BI225" s="38"/>
      <c r="BJ225" s="178"/>
    </row>
    <row r="226" spans="2:62" ht="15.5" x14ac:dyDescent="0.35">
      <c r="B226" s="177"/>
      <c r="C226" s="244" t="s">
        <v>155</v>
      </c>
      <c r="D226" s="242"/>
      <c r="E226" s="242"/>
      <c r="F226" s="242"/>
      <c r="G226" s="242"/>
      <c r="H226" s="242"/>
      <c r="I226" s="242"/>
      <c r="J226" s="242"/>
      <c r="K226" s="242"/>
      <c r="L226" s="242"/>
      <c r="M226" s="242"/>
      <c r="N226" s="242"/>
      <c r="O226" s="242"/>
      <c r="P226" s="38"/>
      <c r="Q226" s="178"/>
      <c r="X226" s="177"/>
      <c r="Y226" s="179" t="s">
        <v>98</v>
      </c>
      <c r="Z226" s="60">
        <v>1</v>
      </c>
      <c r="AA226" s="60">
        <v>2</v>
      </c>
      <c r="AB226" s="60">
        <v>3</v>
      </c>
      <c r="AC226" s="60">
        <v>4</v>
      </c>
      <c r="AD226" s="60">
        <v>5</v>
      </c>
      <c r="AE226" s="60">
        <v>6</v>
      </c>
      <c r="AF226" s="60">
        <v>7</v>
      </c>
      <c r="AG226" s="60">
        <v>8</v>
      </c>
      <c r="AH226" s="60">
        <v>9</v>
      </c>
      <c r="AI226" s="60">
        <v>10</v>
      </c>
      <c r="AJ226" s="60">
        <v>11</v>
      </c>
      <c r="AK226" s="60">
        <v>12</v>
      </c>
      <c r="AL226" s="60">
        <v>13</v>
      </c>
      <c r="AM226" s="60">
        <v>14</v>
      </c>
      <c r="AN226" s="60">
        <v>15</v>
      </c>
      <c r="AO226" s="60">
        <v>16</v>
      </c>
      <c r="AP226" s="60">
        <v>17</v>
      </c>
      <c r="AQ226" s="60">
        <v>18</v>
      </c>
      <c r="AR226" s="60">
        <v>19</v>
      </c>
      <c r="AS226" s="60">
        <v>20</v>
      </c>
      <c r="AT226" s="60">
        <v>21</v>
      </c>
      <c r="AU226" s="60">
        <v>22</v>
      </c>
      <c r="AV226" s="60">
        <v>23</v>
      </c>
      <c r="AW226" s="60">
        <v>24</v>
      </c>
      <c r="AX226" s="60">
        <v>25</v>
      </c>
      <c r="AY226" s="60">
        <v>26</v>
      </c>
      <c r="AZ226" s="60">
        <v>27</v>
      </c>
      <c r="BA226" s="60">
        <v>28</v>
      </c>
      <c r="BB226" s="60">
        <v>29</v>
      </c>
      <c r="BC226" s="60">
        <v>30</v>
      </c>
      <c r="BD226" s="60">
        <v>31</v>
      </c>
      <c r="BE226" s="439" t="s">
        <v>99</v>
      </c>
      <c r="BF226" s="440"/>
      <c r="BG226" s="196" t="s">
        <v>100</v>
      </c>
      <c r="BH226" s="196" t="s">
        <v>101</v>
      </c>
      <c r="BI226" s="196" t="s">
        <v>102</v>
      </c>
      <c r="BJ226" s="197" t="s">
        <v>103</v>
      </c>
    </row>
    <row r="227" spans="2:62" ht="15.5" x14ac:dyDescent="0.35">
      <c r="B227" s="177"/>
      <c r="C227" s="182"/>
      <c r="D227" s="245">
        <f t="shared" ref="D227:O227" si="97">D231-D229</f>
        <v>22.14</v>
      </c>
      <c r="E227" s="245">
        <f t="shared" si="97"/>
        <v>20.18</v>
      </c>
      <c r="F227" s="245">
        <f t="shared" si="97"/>
        <v>22.14</v>
      </c>
      <c r="G227" s="245">
        <f t="shared" si="97"/>
        <v>21.43</v>
      </c>
      <c r="H227" s="245">
        <f t="shared" si="97"/>
        <v>22.14</v>
      </c>
      <c r="I227" s="245">
        <f t="shared" si="97"/>
        <v>21.43</v>
      </c>
      <c r="J227" s="245">
        <f t="shared" si="97"/>
        <v>22.14</v>
      </c>
      <c r="K227" s="245">
        <f t="shared" si="97"/>
        <v>22.14</v>
      </c>
      <c r="L227" s="245">
        <f t="shared" si="97"/>
        <v>21.43</v>
      </c>
      <c r="M227" s="245">
        <f t="shared" si="97"/>
        <v>22.14</v>
      </c>
      <c r="N227" s="245">
        <f t="shared" si="97"/>
        <v>21.43</v>
      </c>
      <c r="O227" s="245">
        <f t="shared" si="97"/>
        <v>22.14</v>
      </c>
      <c r="P227" s="38"/>
      <c r="Q227" s="178"/>
      <c r="X227" s="177"/>
      <c r="Y227" s="179"/>
      <c r="Z227" s="60" t="str">
        <f>VLOOKUP(WEEKDAY(CONCATENATE("8","/",Z226,"/",$AJ$6)),$BY$11:$BZ$17,2,FALSE)</f>
        <v>Wed</v>
      </c>
      <c r="AA227" s="60" t="str">
        <f t="shared" ref="AA227:BD227" si="98">VLOOKUP(WEEKDAY(CONCATENATE("8","/",AA226,"/",$AJ$6)),$BY$11:$BZ$17,2,FALSE)</f>
        <v>Thur</v>
      </c>
      <c r="AB227" s="60" t="str">
        <f t="shared" si="98"/>
        <v>Fri</v>
      </c>
      <c r="AC227" s="60" t="str">
        <f t="shared" si="98"/>
        <v>Sat</v>
      </c>
      <c r="AD227" s="60" t="str">
        <f t="shared" si="98"/>
        <v>Sun</v>
      </c>
      <c r="AE227" s="60" t="str">
        <f t="shared" si="98"/>
        <v>Mon</v>
      </c>
      <c r="AF227" s="60" t="str">
        <f t="shared" si="98"/>
        <v>Tues</v>
      </c>
      <c r="AG227" s="60" t="str">
        <f t="shared" si="98"/>
        <v>Wed</v>
      </c>
      <c r="AH227" s="60" t="str">
        <f t="shared" si="98"/>
        <v>Thur</v>
      </c>
      <c r="AI227" s="60" t="str">
        <f t="shared" si="98"/>
        <v>Fri</v>
      </c>
      <c r="AJ227" s="60" t="str">
        <f t="shared" si="98"/>
        <v>Sat</v>
      </c>
      <c r="AK227" s="60" t="str">
        <f t="shared" si="98"/>
        <v>Sun</v>
      </c>
      <c r="AL227" s="60" t="str">
        <f t="shared" si="98"/>
        <v>Mon</v>
      </c>
      <c r="AM227" s="60" t="str">
        <f t="shared" si="98"/>
        <v>Tues</v>
      </c>
      <c r="AN227" s="60" t="str">
        <f t="shared" si="98"/>
        <v>Wed</v>
      </c>
      <c r="AO227" s="60" t="str">
        <f t="shared" si="98"/>
        <v>Thur</v>
      </c>
      <c r="AP227" s="60" t="str">
        <f t="shared" si="98"/>
        <v>Fri</v>
      </c>
      <c r="AQ227" s="60" t="str">
        <f t="shared" si="98"/>
        <v>Sat</v>
      </c>
      <c r="AR227" s="60" t="str">
        <f t="shared" si="98"/>
        <v>Sun</v>
      </c>
      <c r="AS227" s="60" t="str">
        <f t="shared" si="98"/>
        <v>Mon</v>
      </c>
      <c r="AT227" s="60" t="str">
        <f t="shared" si="98"/>
        <v>Tues</v>
      </c>
      <c r="AU227" s="60" t="str">
        <f t="shared" si="98"/>
        <v>Wed</v>
      </c>
      <c r="AV227" s="60" t="str">
        <f t="shared" si="98"/>
        <v>Thur</v>
      </c>
      <c r="AW227" s="60" t="str">
        <f t="shared" si="98"/>
        <v>Fri</v>
      </c>
      <c r="AX227" s="60" t="str">
        <f t="shared" si="98"/>
        <v>Sat</v>
      </c>
      <c r="AY227" s="60" t="str">
        <f t="shared" si="98"/>
        <v>Sun</v>
      </c>
      <c r="AZ227" s="60" t="str">
        <f t="shared" si="98"/>
        <v>Mon</v>
      </c>
      <c r="BA227" s="60" t="str">
        <f t="shared" si="98"/>
        <v>Tues</v>
      </c>
      <c r="BB227" s="60" t="str">
        <f t="shared" si="98"/>
        <v>Wed</v>
      </c>
      <c r="BC227" s="60" t="str">
        <f t="shared" si="98"/>
        <v>Thur</v>
      </c>
      <c r="BD227" s="60" t="str">
        <f t="shared" si="98"/>
        <v>Fri</v>
      </c>
      <c r="BE227" s="439" t="s">
        <v>105</v>
      </c>
      <c r="BF227" s="440"/>
      <c r="BG227" s="196" t="s">
        <v>54</v>
      </c>
      <c r="BH227" s="196" t="s">
        <v>54</v>
      </c>
      <c r="BI227" s="196" t="s">
        <v>54</v>
      </c>
      <c r="BJ227" s="197" t="s">
        <v>54</v>
      </c>
    </row>
    <row r="228" spans="2:62" ht="15.5" x14ac:dyDescent="0.35">
      <c r="B228" s="177"/>
      <c r="C228" s="244" t="s">
        <v>156</v>
      </c>
      <c r="D228" s="187"/>
      <c r="E228" s="187"/>
      <c r="F228" s="187"/>
      <c r="G228" s="246"/>
      <c r="H228" s="242"/>
      <c r="I228" s="242"/>
      <c r="J228" s="242"/>
      <c r="K228" s="242"/>
      <c r="L228" s="242"/>
      <c r="M228" s="242"/>
      <c r="N228" s="242"/>
      <c r="O228" s="242"/>
      <c r="P228" s="38"/>
      <c r="Q228" s="178"/>
      <c r="X228" s="177"/>
      <c r="Y228" s="198">
        <v>1</v>
      </c>
      <c r="Z228" s="199"/>
      <c r="AA228" s="199"/>
      <c r="AB228" s="199"/>
      <c r="AC228" s="199"/>
      <c r="AD228" s="199"/>
      <c r="AE228" s="199"/>
      <c r="AF228" s="199"/>
      <c r="AG228" s="199"/>
      <c r="AH228" s="199"/>
      <c r="AI228" s="199"/>
      <c r="AJ228" s="199"/>
      <c r="AK228" s="199"/>
      <c r="AL228" s="199"/>
      <c r="AM228" s="199"/>
      <c r="AN228" s="199"/>
      <c r="AO228" s="199"/>
      <c r="AP228" s="199"/>
      <c r="AQ228" s="199"/>
      <c r="AR228" s="199"/>
      <c r="AS228" s="199"/>
      <c r="AT228" s="199"/>
      <c r="AU228" s="199"/>
      <c r="AV228" s="199"/>
      <c r="AW228" s="199"/>
      <c r="AX228" s="199"/>
      <c r="AY228" s="199"/>
      <c r="AZ228" s="199"/>
      <c r="BA228" s="199"/>
      <c r="BB228" s="199"/>
      <c r="BC228" s="199"/>
      <c r="BD228" s="199"/>
      <c r="BE228" s="437">
        <f>SUM(Z228:BD228)/COUNT(Z$226:BD$226)</f>
        <v>0</v>
      </c>
      <c r="BF228" s="438">
        <f t="shared" ref="BF228" si="99">SUM(AA228:BC228)/COUNT(AA$40:BC$40)</f>
        <v>0</v>
      </c>
      <c r="BG228" s="200">
        <f t="shared" ref="BG228:BG234" si="100">SUM($Z228:$BD228)</f>
        <v>0</v>
      </c>
      <c r="BH228" s="200">
        <v>0</v>
      </c>
      <c r="BI228" s="201">
        <f>SUMIF(Z228:BD228,"&lt;0",Z228:BD228)</f>
        <v>0</v>
      </c>
      <c r="BJ228" s="202">
        <f>SUMIF(Z228:BD228,"&gt;0",Z228:BD228)</f>
        <v>0</v>
      </c>
    </row>
    <row r="229" spans="2:62" ht="19.5" customHeight="1" x14ac:dyDescent="0.35">
      <c r="B229" s="177"/>
      <c r="C229" s="182"/>
      <c r="D229" s="245">
        <f t="shared" ref="D229:O229" si="101">ROUND(2/7*D231,2)</f>
        <v>8.86</v>
      </c>
      <c r="E229" s="245">
        <f t="shared" si="101"/>
        <v>8.07</v>
      </c>
      <c r="F229" s="245">
        <f t="shared" si="101"/>
        <v>8.86</v>
      </c>
      <c r="G229" s="245">
        <f t="shared" si="101"/>
        <v>8.57</v>
      </c>
      <c r="H229" s="245">
        <f t="shared" si="101"/>
        <v>8.86</v>
      </c>
      <c r="I229" s="245">
        <f t="shared" si="101"/>
        <v>8.57</v>
      </c>
      <c r="J229" s="245">
        <f t="shared" si="101"/>
        <v>8.86</v>
      </c>
      <c r="K229" s="245">
        <f t="shared" si="101"/>
        <v>8.86</v>
      </c>
      <c r="L229" s="245">
        <f t="shared" si="101"/>
        <v>8.57</v>
      </c>
      <c r="M229" s="245">
        <f t="shared" si="101"/>
        <v>8.86</v>
      </c>
      <c r="N229" s="245">
        <f t="shared" si="101"/>
        <v>8.57</v>
      </c>
      <c r="O229" s="245">
        <f t="shared" si="101"/>
        <v>8.86</v>
      </c>
      <c r="P229" s="38"/>
      <c r="Q229" s="178"/>
      <c r="X229" s="177"/>
      <c r="Y229" s="198">
        <v>2</v>
      </c>
      <c r="Z229" s="199"/>
      <c r="AA229" s="199"/>
      <c r="AB229" s="199"/>
      <c r="AC229" s="199"/>
      <c r="AD229" s="199"/>
      <c r="AE229" s="199"/>
      <c r="AF229" s="199"/>
      <c r="AG229" s="199"/>
      <c r="AH229" s="199"/>
      <c r="AI229" s="199"/>
      <c r="AJ229" s="199"/>
      <c r="AK229" s="199"/>
      <c r="AL229" s="199"/>
      <c r="AM229" s="199"/>
      <c r="AN229" s="199"/>
      <c r="AO229" s="199"/>
      <c r="AP229" s="199"/>
      <c r="AQ229" s="199"/>
      <c r="AR229" s="199"/>
      <c r="AS229" s="199"/>
      <c r="AT229" s="199"/>
      <c r="AU229" s="199"/>
      <c r="AV229" s="199"/>
      <c r="AW229" s="199"/>
      <c r="AX229" s="199"/>
      <c r="AY229" s="199"/>
      <c r="AZ229" s="199"/>
      <c r="BA229" s="199"/>
      <c r="BB229" s="199"/>
      <c r="BC229" s="199"/>
      <c r="BD229" s="199"/>
      <c r="BE229" s="437">
        <f t="shared" ref="BE229:BE251" si="102">SUM(Z229:BD229)/COUNT(Z$226:BD$226)</f>
        <v>0</v>
      </c>
      <c r="BF229" s="438">
        <f t="shared" ref="BF229:BF251" si="103">SUM(AA229:BC229)/COUNT(AA$40:BC$40)</f>
        <v>0</v>
      </c>
      <c r="BG229" s="203">
        <f t="shared" si="100"/>
        <v>0</v>
      </c>
      <c r="BH229" s="203">
        <v>0</v>
      </c>
      <c r="BI229" s="204">
        <f t="shared" ref="BI229:BI251" si="104">SUMIF(Z229:BD229,"&lt;0",Z229:BD229)</f>
        <v>0</v>
      </c>
      <c r="BJ229" s="205">
        <f t="shared" ref="BJ229:BJ251" si="105">SUMIF(Z229:BD229,"&gt;0",Z229:BD229)</f>
        <v>0</v>
      </c>
    </row>
    <row r="230" spans="2:62" ht="15.5" x14ac:dyDescent="0.35">
      <c r="B230" s="177"/>
      <c r="C230" s="244" t="s">
        <v>157</v>
      </c>
      <c r="D230" s="242"/>
      <c r="E230" s="242"/>
      <c r="F230" s="242"/>
      <c r="G230" s="242"/>
      <c r="H230" s="242"/>
      <c r="I230" s="242"/>
      <c r="J230" s="242"/>
      <c r="K230" s="242"/>
      <c r="L230" s="242"/>
      <c r="M230" s="242"/>
      <c r="N230" s="242"/>
      <c r="O230" s="242"/>
      <c r="P230" s="38"/>
      <c r="Q230" s="178"/>
      <c r="X230" s="177"/>
      <c r="Y230" s="198">
        <v>3</v>
      </c>
      <c r="Z230" s="199"/>
      <c r="AA230" s="199"/>
      <c r="AB230" s="199"/>
      <c r="AC230" s="199"/>
      <c r="AD230" s="199"/>
      <c r="AE230" s="199"/>
      <c r="AF230" s="199"/>
      <c r="AG230" s="199"/>
      <c r="AH230" s="199"/>
      <c r="AI230" s="199"/>
      <c r="AJ230" s="199"/>
      <c r="AK230" s="199"/>
      <c r="AL230" s="199"/>
      <c r="AM230" s="199"/>
      <c r="AN230" s="199"/>
      <c r="AO230" s="199"/>
      <c r="AP230" s="199"/>
      <c r="AQ230" s="199"/>
      <c r="AR230" s="199"/>
      <c r="AS230" s="199"/>
      <c r="AT230" s="199"/>
      <c r="AU230" s="199"/>
      <c r="AV230" s="199"/>
      <c r="AW230" s="199"/>
      <c r="AX230" s="199"/>
      <c r="AY230" s="199"/>
      <c r="AZ230" s="199"/>
      <c r="BA230" s="199"/>
      <c r="BB230" s="199"/>
      <c r="BC230" s="199"/>
      <c r="BD230" s="199"/>
      <c r="BE230" s="437">
        <f t="shared" si="102"/>
        <v>0</v>
      </c>
      <c r="BF230" s="438">
        <f t="shared" si="103"/>
        <v>0</v>
      </c>
      <c r="BG230" s="203">
        <f t="shared" si="100"/>
        <v>0</v>
      </c>
      <c r="BH230" s="203">
        <v>0</v>
      </c>
      <c r="BI230" s="204">
        <f t="shared" si="104"/>
        <v>0</v>
      </c>
      <c r="BJ230" s="205">
        <f t="shared" si="105"/>
        <v>0</v>
      </c>
    </row>
    <row r="231" spans="2:62" ht="15.5" x14ac:dyDescent="0.35">
      <c r="B231" s="177"/>
      <c r="C231" s="182"/>
      <c r="D231" s="247">
        <v>31</v>
      </c>
      <c r="E231" s="247">
        <v>28.25</v>
      </c>
      <c r="F231" s="247">
        <v>31</v>
      </c>
      <c r="G231" s="247">
        <v>30</v>
      </c>
      <c r="H231" s="247">
        <v>31</v>
      </c>
      <c r="I231" s="247">
        <v>30</v>
      </c>
      <c r="J231" s="247">
        <v>31</v>
      </c>
      <c r="K231" s="247">
        <v>31</v>
      </c>
      <c r="L231" s="247">
        <v>30</v>
      </c>
      <c r="M231" s="247">
        <v>31</v>
      </c>
      <c r="N231" s="247">
        <v>30</v>
      </c>
      <c r="O231" s="247">
        <v>31</v>
      </c>
      <c r="P231" s="38"/>
      <c r="Q231" s="178"/>
      <c r="X231" s="177"/>
      <c r="Y231" s="198">
        <v>4</v>
      </c>
      <c r="Z231" s="199"/>
      <c r="AA231" s="199"/>
      <c r="AB231" s="199"/>
      <c r="AC231" s="199"/>
      <c r="AD231" s="199"/>
      <c r="AE231" s="199"/>
      <c r="AF231" s="199"/>
      <c r="AG231" s="199"/>
      <c r="AH231" s="199"/>
      <c r="AI231" s="199"/>
      <c r="AJ231" s="199"/>
      <c r="AK231" s="199"/>
      <c r="AL231" s="199"/>
      <c r="AM231" s="199"/>
      <c r="AN231" s="199"/>
      <c r="AO231" s="199"/>
      <c r="AP231" s="199"/>
      <c r="AQ231" s="199"/>
      <c r="AR231" s="199"/>
      <c r="AS231" s="199"/>
      <c r="AT231" s="199"/>
      <c r="AU231" s="199"/>
      <c r="AV231" s="199"/>
      <c r="AW231" s="199"/>
      <c r="AX231" s="199"/>
      <c r="AY231" s="199"/>
      <c r="AZ231" s="199"/>
      <c r="BA231" s="199"/>
      <c r="BB231" s="199"/>
      <c r="BC231" s="199"/>
      <c r="BD231" s="199"/>
      <c r="BE231" s="437">
        <f t="shared" si="102"/>
        <v>0</v>
      </c>
      <c r="BF231" s="438">
        <f t="shared" si="103"/>
        <v>0</v>
      </c>
      <c r="BG231" s="203">
        <f t="shared" si="100"/>
        <v>0</v>
      </c>
      <c r="BH231" s="203">
        <v>0</v>
      </c>
      <c r="BI231" s="204">
        <f t="shared" si="104"/>
        <v>0</v>
      </c>
      <c r="BJ231" s="205">
        <f t="shared" si="105"/>
        <v>0</v>
      </c>
    </row>
    <row r="232" spans="2:62" ht="15.5" x14ac:dyDescent="0.35">
      <c r="B232" s="177"/>
      <c r="C232" s="244" t="s">
        <v>158</v>
      </c>
      <c r="D232" s="247"/>
      <c r="E232" s="247"/>
      <c r="F232" s="247"/>
      <c r="G232" s="247"/>
      <c r="H232" s="247"/>
      <c r="I232" s="247"/>
      <c r="J232" s="247"/>
      <c r="K232" s="247"/>
      <c r="L232" s="247"/>
      <c r="M232" s="247"/>
      <c r="N232" s="247"/>
      <c r="O232" s="247"/>
      <c r="P232" s="38"/>
      <c r="Q232" s="178"/>
      <c r="X232" s="177"/>
      <c r="Y232" s="198">
        <v>5</v>
      </c>
      <c r="Z232" s="199"/>
      <c r="AA232" s="199"/>
      <c r="AB232" s="199"/>
      <c r="AC232" s="199"/>
      <c r="AD232" s="199"/>
      <c r="AE232" s="199"/>
      <c r="AF232" s="199"/>
      <c r="AG232" s="199"/>
      <c r="AH232" s="199"/>
      <c r="AI232" s="199"/>
      <c r="AJ232" s="199"/>
      <c r="AK232" s="199"/>
      <c r="AL232" s="199"/>
      <c r="AM232" s="199"/>
      <c r="AN232" s="199"/>
      <c r="AO232" s="199"/>
      <c r="AP232" s="199"/>
      <c r="AQ232" s="199"/>
      <c r="AR232" s="199"/>
      <c r="AS232" s="199"/>
      <c r="AT232" s="199"/>
      <c r="AU232" s="199"/>
      <c r="AV232" s="199"/>
      <c r="AW232" s="199"/>
      <c r="AX232" s="199"/>
      <c r="AY232" s="199"/>
      <c r="AZ232" s="199"/>
      <c r="BA232" s="199"/>
      <c r="BB232" s="199"/>
      <c r="BC232" s="199"/>
      <c r="BD232" s="199"/>
      <c r="BE232" s="437">
        <f t="shared" si="102"/>
        <v>0</v>
      </c>
      <c r="BF232" s="438">
        <f t="shared" si="103"/>
        <v>0</v>
      </c>
      <c r="BG232" s="203">
        <f t="shared" si="100"/>
        <v>0</v>
      </c>
      <c r="BH232" s="203">
        <v>0</v>
      </c>
      <c r="BI232" s="204">
        <f t="shared" si="104"/>
        <v>0</v>
      </c>
      <c r="BJ232" s="205">
        <f t="shared" si="105"/>
        <v>0</v>
      </c>
    </row>
    <row r="233" spans="2:62" ht="15.5" x14ac:dyDescent="0.35">
      <c r="B233" s="177"/>
      <c r="C233" s="182"/>
      <c r="D233" s="247">
        <v>1</v>
      </c>
      <c r="E233" s="247">
        <v>0</v>
      </c>
      <c r="F233" s="247">
        <v>0</v>
      </c>
      <c r="G233" s="247">
        <v>0</v>
      </c>
      <c r="H233" s="247">
        <v>1</v>
      </c>
      <c r="I233" s="247">
        <v>0</v>
      </c>
      <c r="J233" s="247">
        <v>1</v>
      </c>
      <c r="K233" s="247">
        <v>0</v>
      </c>
      <c r="L233" s="247">
        <v>1</v>
      </c>
      <c r="M233" s="247">
        <v>0</v>
      </c>
      <c r="N233" s="247">
        <v>1</v>
      </c>
      <c r="O233" s="247">
        <v>1</v>
      </c>
      <c r="P233" s="38"/>
      <c r="Q233" s="178"/>
      <c r="X233" s="177"/>
      <c r="Y233" s="198">
        <v>6</v>
      </c>
      <c r="Z233" s="199"/>
      <c r="AA233" s="199"/>
      <c r="AB233" s="199"/>
      <c r="AC233" s="199"/>
      <c r="AD233" s="199"/>
      <c r="AE233" s="199"/>
      <c r="AF233" s="199"/>
      <c r="AG233" s="199"/>
      <c r="AH233" s="199"/>
      <c r="AI233" s="199"/>
      <c r="AJ233" s="199"/>
      <c r="AK233" s="199"/>
      <c r="AL233" s="199"/>
      <c r="AM233" s="199"/>
      <c r="AN233" s="199"/>
      <c r="AO233" s="199"/>
      <c r="AP233" s="199"/>
      <c r="AQ233" s="199"/>
      <c r="AR233" s="199"/>
      <c r="AS233" s="199"/>
      <c r="AT233" s="199"/>
      <c r="AU233" s="199"/>
      <c r="AV233" s="199"/>
      <c r="AW233" s="199"/>
      <c r="AX233" s="199"/>
      <c r="AY233" s="199"/>
      <c r="AZ233" s="199"/>
      <c r="BA233" s="199"/>
      <c r="BB233" s="199"/>
      <c r="BC233" s="199"/>
      <c r="BD233" s="199"/>
      <c r="BE233" s="437">
        <f t="shared" si="102"/>
        <v>0</v>
      </c>
      <c r="BF233" s="438">
        <f t="shared" si="103"/>
        <v>0</v>
      </c>
      <c r="BG233" s="203">
        <f t="shared" si="100"/>
        <v>0</v>
      </c>
      <c r="BH233" s="203">
        <v>0</v>
      </c>
      <c r="BI233" s="204">
        <f t="shared" si="104"/>
        <v>0</v>
      </c>
      <c r="BJ233" s="205">
        <f t="shared" si="105"/>
        <v>0</v>
      </c>
    </row>
    <row r="234" spans="2:62" ht="15.5" x14ac:dyDescent="0.35">
      <c r="B234" s="177"/>
      <c r="C234" s="182"/>
      <c r="D234" s="245"/>
      <c r="E234" s="245"/>
      <c r="F234" s="245"/>
      <c r="G234" s="245"/>
      <c r="H234" s="245"/>
      <c r="I234" s="245"/>
      <c r="J234" s="245"/>
      <c r="K234" s="245"/>
      <c r="L234" s="245"/>
      <c r="M234" s="245"/>
      <c r="N234" s="245"/>
      <c r="O234" s="245"/>
      <c r="P234" s="38"/>
      <c r="Q234" s="178"/>
      <c r="X234" s="177"/>
      <c r="Y234" s="198">
        <v>7</v>
      </c>
      <c r="Z234" s="199"/>
      <c r="AA234" s="199"/>
      <c r="AB234" s="199"/>
      <c r="AC234" s="199"/>
      <c r="AD234" s="199"/>
      <c r="AE234" s="199"/>
      <c r="AF234" s="199"/>
      <c r="AG234" s="199"/>
      <c r="AH234" s="199"/>
      <c r="AI234" s="199"/>
      <c r="AJ234" s="199"/>
      <c r="AK234" s="199"/>
      <c r="AL234" s="199"/>
      <c r="AM234" s="199"/>
      <c r="AN234" s="199"/>
      <c r="AO234" s="199"/>
      <c r="AP234" s="199"/>
      <c r="AQ234" s="199"/>
      <c r="AR234" s="199"/>
      <c r="AS234" s="199"/>
      <c r="AT234" s="199"/>
      <c r="AU234" s="199"/>
      <c r="AV234" s="199"/>
      <c r="AW234" s="199"/>
      <c r="AX234" s="199"/>
      <c r="AY234" s="199"/>
      <c r="AZ234" s="199"/>
      <c r="BA234" s="199"/>
      <c r="BB234" s="199"/>
      <c r="BC234" s="199"/>
      <c r="BD234" s="199"/>
      <c r="BE234" s="437">
        <f t="shared" si="102"/>
        <v>0</v>
      </c>
      <c r="BF234" s="438">
        <f t="shared" si="103"/>
        <v>0</v>
      </c>
      <c r="BG234" s="203">
        <f t="shared" si="100"/>
        <v>0</v>
      </c>
      <c r="BH234" s="203">
        <v>0</v>
      </c>
      <c r="BI234" s="204">
        <f t="shared" si="104"/>
        <v>0</v>
      </c>
      <c r="BJ234" s="205">
        <f t="shared" si="105"/>
        <v>0</v>
      </c>
    </row>
    <row r="235" spans="2:62" ht="15.5" x14ac:dyDescent="0.35">
      <c r="B235" s="177"/>
      <c r="C235" s="241" t="s">
        <v>159</v>
      </c>
      <c r="D235" s="242"/>
      <c r="E235" s="242"/>
      <c r="F235" s="242"/>
      <c r="G235" s="242"/>
      <c r="H235" s="242"/>
      <c r="I235" s="242"/>
      <c r="J235" s="242"/>
      <c r="K235" s="242"/>
      <c r="L235" s="242"/>
      <c r="M235" s="242"/>
      <c r="N235" s="242"/>
      <c r="O235" s="242"/>
      <c r="P235" s="38"/>
      <c r="Q235" s="178"/>
      <c r="X235" s="177"/>
      <c r="Y235" s="198">
        <v>8</v>
      </c>
      <c r="Z235" s="199"/>
      <c r="AA235" s="199"/>
      <c r="AB235" s="199"/>
      <c r="AC235" s="199"/>
      <c r="AD235" s="199"/>
      <c r="AE235" s="199"/>
      <c r="AF235" s="199"/>
      <c r="AG235" s="199"/>
      <c r="AH235" s="199"/>
      <c r="AI235" s="199"/>
      <c r="AJ235" s="199"/>
      <c r="AK235" s="199"/>
      <c r="AL235" s="199"/>
      <c r="AM235" s="199"/>
      <c r="AN235" s="199"/>
      <c r="AO235" s="199"/>
      <c r="AP235" s="199"/>
      <c r="AQ235" s="199"/>
      <c r="AR235" s="199"/>
      <c r="AS235" s="199"/>
      <c r="AT235" s="199"/>
      <c r="AU235" s="199"/>
      <c r="AV235" s="199"/>
      <c r="AW235" s="199"/>
      <c r="AX235" s="199"/>
      <c r="AY235" s="199"/>
      <c r="AZ235" s="199"/>
      <c r="BA235" s="199"/>
      <c r="BB235" s="199"/>
      <c r="BC235" s="199"/>
      <c r="BD235" s="199"/>
      <c r="BE235" s="437">
        <f t="shared" si="102"/>
        <v>0</v>
      </c>
      <c r="BF235" s="438">
        <f t="shared" si="103"/>
        <v>0</v>
      </c>
      <c r="BG235" s="203">
        <f t="shared" ref="BG235:BG250" si="106">(SUMIF($Z$227:$BD$227,"Sat",$Z235:$BD235)+SUMIF($Z$227:$BD$227,"Sun",$Z235:$BD235))</f>
        <v>0</v>
      </c>
      <c r="BH235" s="203">
        <f t="shared" ref="BH235:BH250" si="107">(SUM($Z235:$BD235)-(SUMIF($Z$227:$BD$227,"Sat",$Z235:$BD235)+SUMIF($Z$227:$BD$227,"Sun",$Z235:$BD235)))</f>
        <v>0</v>
      </c>
      <c r="BI235" s="204">
        <f t="shared" si="104"/>
        <v>0</v>
      </c>
      <c r="BJ235" s="205">
        <f t="shared" si="105"/>
        <v>0</v>
      </c>
    </row>
    <row r="236" spans="2:62" ht="15.5" x14ac:dyDescent="0.35">
      <c r="B236" s="177"/>
      <c r="C236" s="248" t="s">
        <v>160</v>
      </c>
      <c r="D236" s="38"/>
      <c r="E236" s="38"/>
      <c r="F236" s="38"/>
      <c r="G236" s="38"/>
      <c r="H236" s="38"/>
      <c r="I236" s="38"/>
      <c r="J236" s="38"/>
      <c r="K236" s="38"/>
      <c r="L236" s="38"/>
      <c r="M236" s="38"/>
      <c r="N236" s="38"/>
      <c r="O236" s="38"/>
      <c r="P236" s="38"/>
      <c r="Q236" s="178"/>
      <c r="X236" s="177"/>
      <c r="Y236" s="198">
        <v>9</v>
      </c>
      <c r="Z236" s="199"/>
      <c r="AA236" s="199"/>
      <c r="AB236" s="199"/>
      <c r="AC236" s="199"/>
      <c r="AD236" s="199"/>
      <c r="AE236" s="199"/>
      <c r="AF236" s="199"/>
      <c r="AG236" s="199"/>
      <c r="AH236" s="199"/>
      <c r="AI236" s="199"/>
      <c r="AJ236" s="199"/>
      <c r="AK236" s="199"/>
      <c r="AL236" s="199"/>
      <c r="AM236" s="199"/>
      <c r="AN236" s="199"/>
      <c r="AO236" s="199"/>
      <c r="AP236" s="199"/>
      <c r="AQ236" s="199"/>
      <c r="AR236" s="199"/>
      <c r="AS236" s="199"/>
      <c r="AT236" s="199"/>
      <c r="AU236" s="199"/>
      <c r="AV236" s="199"/>
      <c r="AW236" s="199"/>
      <c r="AX236" s="199"/>
      <c r="AY236" s="199"/>
      <c r="AZ236" s="199"/>
      <c r="BA236" s="199"/>
      <c r="BB236" s="199"/>
      <c r="BC236" s="199"/>
      <c r="BD236" s="199"/>
      <c r="BE236" s="437">
        <f t="shared" si="102"/>
        <v>0</v>
      </c>
      <c r="BF236" s="438">
        <f t="shared" si="103"/>
        <v>0</v>
      </c>
      <c r="BG236" s="203">
        <f t="shared" si="106"/>
        <v>0</v>
      </c>
      <c r="BH236" s="203">
        <f t="shared" si="107"/>
        <v>0</v>
      </c>
      <c r="BI236" s="204">
        <f t="shared" si="104"/>
        <v>0</v>
      </c>
      <c r="BJ236" s="205">
        <f t="shared" si="105"/>
        <v>0</v>
      </c>
    </row>
    <row r="237" spans="2:62" ht="15.5" x14ac:dyDescent="0.35">
      <c r="B237" s="177"/>
      <c r="C237" s="251" t="s">
        <v>161</v>
      </c>
      <c r="D237" s="261">
        <f t="shared" ref="D237:O237" si="108">SUMIF(D30:D36,"&gt;0",D30:D36)+SUMIF(D53,"&gt;0",D53)</f>
        <v>0</v>
      </c>
      <c r="E237" s="250">
        <f t="shared" si="108"/>
        <v>0</v>
      </c>
      <c r="F237" s="250">
        <f t="shared" si="108"/>
        <v>0</v>
      </c>
      <c r="G237" s="250">
        <f t="shared" si="108"/>
        <v>0</v>
      </c>
      <c r="H237" s="250">
        <f t="shared" si="108"/>
        <v>0</v>
      </c>
      <c r="I237" s="250">
        <f t="shared" si="108"/>
        <v>0</v>
      </c>
      <c r="J237" s="250">
        <f t="shared" si="108"/>
        <v>0</v>
      </c>
      <c r="K237" s="250">
        <f t="shared" si="108"/>
        <v>0</v>
      </c>
      <c r="L237" s="250">
        <f t="shared" si="108"/>
        <v>0</v>
      </c>
      <c r="M237" s="250">
        <f t="shared" si="108"/>
        <v>0</v>
      </c>
      <c r="N237" s="250">
        <f t="shared" si="108"/>
        <v>0</v>
      </c>
      <c r="O237" s="250">
        <f t="shared" si="108"/>
        <v>0</v>
      </c>
      <c r="P237" s="38"/>
      <c r="Q237" s="178"/>
      <c r="X237" s="177"/>
      <c r="Y237" s="198">
        <v>10</v>
      </c>
      <c r="Z237" s="199"/>
      <c r="AA237" s="199"/>
      <c r="AB237" s="199"/>
      <c r="AC237" s="199"/>
      <c r="AD237" s="199"/>
      <c r="AE237" s="199"/>
      <c r="AF237" s="199"/>
      <c r="AG237" s="199"/>
      <c r="AH237" s="199"/>
      <c r="AI237" s="199"/>
      <c r="AJ237" s="199"/>
      <c r="AK237" s="199"/>
      <c r="AL237" s="199"/>
      <c r="AM237" s="199"/>
      <c r="AN237" s="199"/>
      <c r="AO237" s="199"/>
      <c r="AP237" s="199"/>
      <c r="AQ237" s="199"/>
      <c r="AR237" s="199"/>
      <c r="AS237" s="199"/>
      <c r="AT237" s="199"/>
      <c r="AU237" s="199"/>
      <c r="AV237" s="199"/>
      <c r="AW237" s="199"/>
      <c r="AX237" s="199"/>
      <c r="AY237" s="199"/>
      <c r="AZ237" s="199"/>
      <c r="BA237" s="199"/>
      <c r="BB237" s="199"/>
      <c r="BC237" s="199"/>
      <c r="BD237" s="199"/>
      <c r="BE237" s="437">
        <f t="shared" si="102"/>
        <v>0</v>
      </c>
      <c r="BF237" s="438">
        <f t="shared" si="103"/>
        <v>0</v>
      </c>
      <c r="BG237" s="203">
        <f t="shared" si="106"/>
        <v>0</v>
      </c>
      <c r="BH237" s="203">
        <f t="shared" si="107"/>
        <v>0</v>
      </c>
      <c r="BI237" s="204">
        <f t="shared" si="104"/>
        <v>0</v>
      </c>
      <c r="BJ237" s="205">
        <f t="shared" si="105"/>
        <v>0</v>
      </c>
    </row>
    <row r="238" spans="2:62" ht="15.5" x14ac:dyDescent="0.35">
      <c r="B238" s="177"/>
      <c r="C238" s="251" t="s">
        <v>162</v>
      </c>
      <c r="D238" s="261">
        <f t="shared" ref="D238:O238" si="109">SUMIF(D30:D36,"&lt;0",D30:D36)+SUMIF(D53,"&lt;0",D53)</f>
        <v>0</v>
      </c>
      <c r="E238" s="261">
        <f t="shared" si="109"/>
        <v>0</v>
      </c>
      <c r="F238" s="261">
        <f t="shared" si="109"/>
        <v>0</v>
      </c>
      <c r="G238" s="261">
        <f t="shared" si="109"/>
        <v>0</v>
      </c>
      <c r="H238" s="261">
        <f t="shared" si="109"/>
        <v>0</v>
      </c>
      <c r="I238" s="261">
        <f t="shared" si="109"/>
        <v>0</v>
      </c>
      <c r="J238" s="261">
        <f t="shared" si="109"/>
        <v>0</v>
      </c>
      <c r="K238" s="261">
        <f t="shared" si="109"/>
        <v>0</v>
      </c>
      <c r="L238" s="261">
        <f t="shared" si="109"/>
        <v>0</v>
      </c>
      <c r="M238" s="261">
        <f t="shared" si="109"/>
        <v>0</v>
      </c>
      <c r="N238" s="261">
        <f t="shared" si="109"/>
        <v>0</v>
      </c>
      <c r="O238" s="261">
        <f t="shared" si="109"/>
        <v>0</v>
      </c>
      <c r="P238" s="38"/>
      <c r="Q238" s="178"/>
      <c r="X238" s="177"/>
      <c r="Y238" s="198">
        <v>11</v>
      </c>
      <c r="Z238" s="199"/>
      <c r="AA238" s="199"/>
      <c r="AB238" s="199"/>
      <c r="AC238" s="199"/>
      <c r="AD238" s="199"/>
      <c r="AE238" s="199"/>
      <c r="AF238" s="199"/>
      <c r="AG238" s="199"/>
      <c r="AH238" s="199"/>
      <c r="AI238" s="199"/>
      <c r="AJ238" s="199"/>
      <c r="AK238" s="199"/>
      <c r="AL238" s="199"/>
      <c r="AM238" s="199"/>
      <c r="AN238" s="199"/>
      <c r="AO238" s="199"/>
      <c r="AP238" s="199"/>
      <c r="AQ238" s="199"/>
      <c r="AR238" s="199"/>
      <c r="AS238" s="199"/>
      <c r="AT238" s="199"/>
      <c r="AU238" s="199"/>
      <c r="AV238" s="199"/>
      <c r="AW238" s="199"/>
      <c r="AX238" s="199"/>
      <c r="AY238" s="199"/>
      <c r="AZ238" s="199"/>
      <c r="BA238" s="199"/>
      <c r="BB238" s="199"/>
      <c r="BC238" s="199"/>
      <c r="BD238" s="199"/>
      <c r="BE238" s="437">
        <f t="shared" si="102"/>
        <v>0</v>
      </c>
      <c r="BF238" s="438">
        <f t="shared" si="103"/>
        <v>0</v>
      </c>
      <c r="BG238" s="203">
        <f t="shared" si="106"/>
        <v>0</v>
      </c>
      <c r="BH238" s="203">
        <f t="shared" si="107"/>
        <v>0</v>
      </c>
      <c r="BI238" s="204">
        <f t="shared" si="104"/>
        <v>0</v>
      </c>
      <c r="BJ238" s="205">
        <f t="shared" si="105"/>
        <v>0</v>
      </c>
    </row>
    <row r="239" spans="2:62" ht="15.5" x14ac:dyDescent="0.35">
      <c r="B239" s="177"/>
      <c r="C239" s="248" t="s">
        <v>163</v>
      </c>
      <c r="D239" s="38"/>
      <c r="E239" s="38"/>
      <c r="F239" s="38"/>
      <c r="G239" s="38"/>
      <c r="H239" s="38"/>
      <c r="I239" s="38"/>
      <c r="J239" s="38"/>
      <c r="K239" s="38"/>
      <c r="L239" s="38"/>
      <c r="M239" s="38"/>
      <c r="N239" s="38"/>
      <c r="O239" s="38"/>
      <c r="P239" s="38"/>
      <c r="Q239" s="178"/>
      <c r="X239" s="177"/>
      <c r="Y239" s="198">
        <v>12</v>
      </c>
      <c r="Z239" s="199"/>
      <c r="AA239" s="199"/>
      <c r="AB239" s="199"/>
      <c r="AC239" s="199"/>
      <c r="AD239" s="199"/>
      <c r="AE239" s="199"/>
      <c r="AF239" s="199"/>
      <c r="AG239" s="199"/>
      <c r="AH239" s="199"/>
      <c r="AI239" s="199"/>
      <c r="AJ239" s="199"/>
      <c r="AK239" s="199"/>
      <c r="AL239" s="199"/>
      <c r="AM239" s="199"/>
      <c r="AN239" s="199"/>
      <c r="AO239" s="199"/>
      <c r="AP239" s="199"/>
      <c r="AQ239" s="199"/>
      <c r="AR239" s="199"/>
      <c r="AS239" s="199"/>
      <c r="AT239" s="199"/>
      <c r="AU239" s="199"/>
      <c r="AV239" s="199"/>
      <c r="AW239" s="199"/>
      <c r="AX239" s="199"/>
      <c r="AY239" s="199"/>
      <c r="AZ239" s="199"/>
      <c r="BA239" s="199"/>
      <c r="BB239" s="199"/>
      <c r="BC239" s="199"/>
      <c r="BD239" s="199"/>
      <c r="BE239" s="437">
        <f t="shared" si="102"/>
        <v>0</v>
      </c>
      <c r="BF239" s="438">
        <f t="shared" si="103"/>
        <v>0</v>
      </c>
      <c r="BG239" s="203">
        <f t="shared" si="106"/>
        <v>0</v>
      </c>
      <c r="BH239" s="203">
        <f t="shared" si="107"/>
        <v>0</v>
      </c>
      <c r="BI239" s="204">
        <f t="shared" si="104"/>
        <v>0</v>
      </c>
      <c r="BJ239" s="205">
        <f t="shared" si="105"/>
        <v>0</v>
      </c>
    </row>
    <row r="240" spans="2:62" ht="15.5" x14ac:dyDescent="0.35">
      <c r="B240" s="177"/>
      <c r="C240" s="251" t="s">
        <v>161</v>
      </c>
      <c r="D240" s="261">
        <f t="shared" ref="D240:O240" si="110">SUMIF(D37:D52,"&gt;0",D37:D52)</f>
        <v>0</v>
      </c>
      <c r="E240" s="261">
        <f t="shared" si="110"/>
        <v>0</v>
      </c>
      <c r="F240" s="261">
        <f t="shared" si="110"/>
        <v>0</v>
      </c>
      <c r="G240" s="261">
        <f t="shared" si="110"/>
        <v>0</v>
      </c>
      <c r="H240" s="261">
        <f t="shared" si="110"/>
        <v>0</v>
      </c>
      <c r="I240" s="261">
        <f t="shared" si="110"/>
        <v>0</v>
      </c>
      <c r="J240" s="261">
        <f t="shared" si="110"/>
        <v>0</v>
      </c>
      <c r="K240" s="261">
        <f t="shared" si="110"/>
        <v>0</v>
      </c>
      <c r="L240" s="261">
        <f t="shared" si="110"/>
        <v>0</v>
      </c>
      <c r="M240" s="261">
        <f t="shared" si="110"/>
        <v>0</v>
      </c>
      <c r="N240" s="261">
        <f t="shared" si="110"/>
        <v>0</v>
      </c>
      <c r="O240" s="261">
        <f t="shared" si="110"/>
        <v>0</v>
      </c>
      <c r="P240" s="38"/>
      <c r="Q240" s="178"/>
      <c r="X240" s="177"/>
      <c r="Y240" s="198">
        <v>13</v>
      </c>
      <c r="Z240" s="199"/>
      <c r="AA240" s="199"/>
      <c r="AB240" s="199"/>
      <c r="AC240" s="199"/>
      <c r="AD240" s="199"/>
      <c r="AE240" s="199"/>
      <c r="AF240" s="199"/>
      <c r="AG240" s="199"/>
      <c r="AH240" s="199"/>
      <c r="AI240" s="199"/>
      <c r="AJ240" s="199"/>
      <c r="AK240" s="199"/>
      <c r="AL240" s="199"/>
      <c r="AM240" s="199"/>
      <c r="AN240" s="199"/>
      <c r="AO240" s="199"/>
      <c r="AP240" s="199"/>
      <c r="AQ240" s="199"/>
      <c r="AR240" s="199"/>
      <c r="AS240" s="199"/>
      <c r="AT240" s="199"/>
      <c r="AU240" s="199"/>
      <c r="AV240" s="199"/>
      <c r="AW240" s="199"/>
      <c r="AX240" s="199"/>
      <c r="AY240" s="199"/>
      <c r="AZ240" s="199"/>
      <c r="BA240" s="199"/>
      <c r="BB240" s="199"/>
      <c r="BC240" s="199"/>
      <c r="BD240" s="199"/>
      <c r="BE240" s="437">
        <f t="shared" si="102"/>
        <v>0</v>
      </c>
      <c r="BF240" s="438">
        <f t="shared" si="103"/>
        <v>0</v>
      </c>
      <c r="BG240" s="203">
        <f t="shared" si="106"/>
        <v>0</v>
      </c>
      <c r="BH240" s="203">
        <f t="shared" si="107"/>
        <v>0</v>
      </c>
      <c r="BI240" s="204">
        <f t="shared" si="104"/>
        <v>0</v>
      </c>
      <c r="BJ240" s="205">
        <f t="shared" si="105"/>
        <v>0</v>
      </c>
    </row>
    <row r="241" spans="2:65" ht="15.5" x14ac:dyDescent="0.35">
      <c r="B241" s="177"/>
      <c r="C241" s="251" t="s">
        <v>162</v>
      </c>
      <c r="D241" s="261">
        <f t="shared" ref="D241:O241" si="111">SUMIF(D37:D52,"&lt;0",D37:D52)</f>
        <v>0</v>
      </c>
      <c r="E241" s="261">
        <f t="shared" si="111"/>
        <v>0</v>
      </c>
      <c r="F241" s="261">
        <f t="shared" si="111"/>
        <v>0</v>
      </c>
      <c r="G241" s="261">
        <f t="shared" si="111"/>
        <v>0</v>
      </c>
      <c r="H241" s="261">
        <f t="shared" si="111"/>
        <v>0</v>
      </c>
      <c r="I241" s="261">
        <f t="shared" si="111"/>
        <v>0</v>
      </c>
      <c r="J241" s="261">
        <f t="shared" si="111"/>
        <v>0</v>
      </c>
      <c r="K241" s="261">
        <f t="shared" si="111"/>
        <v>0</v>
      </c>
      <c r="L241" s="261">
        <f t="shared" si="111"/>
        <v>0</v>
      </c>
      <c r="M241" s="261">
        <f t="shared" si="111"/>
        <v>0</v>
      </c>
      <c r="N241" s="261">
        <f t="shared" si="111"/>
        <v>0</v>
      </c>
      <c r="O241" s="261">
        <f t="shared" si="111"/>
        <v>0</v>
      </c>
      <c r="P241" s="38"/>
      <c r="Q241" s="178"/>
      <c r="X241" s="177"/>
      <c r="Y241" s="198">
        <v>14</v>
      </c>
      <c r="Z241" s="199"/>
      <c r="AA241" s="199"/>
      <c r="AB241" s="199"/>
      <c r="AC241" s="199"/>
      <c r="AD241" s="199"/>
      <c r="AE241" s="199"/>
      <c r="AF241" s="199"/>
      <c r="AG241" s="199"/>
      <c r="AH241" s="199"/>
      <c r="AI241" s="199"/>
      <c r="AJ241" s="199"/>
      <c r="AK241" s="199"/>
      <c r="AL241" s="199"/>
      <c r="AM241" s="199"/>
      <c r="AN241" s="199"/>
      <c r="AO241" s="199"/>
      <c r="AP241" s="199"/>
      <c r="AQ241" s="199"/>
      <c r="AR241" s="199"/>
      <c r="AS241" s="199"/>
      <c r="AT241" s="199"/>
      <c r="AU241" s="199"/>
      <c r="AV241" s="199"/>
      <c r="AW241" s="199"/>
      <c r="AX241" s="199"/>
      <c r="AY241" s="199"/>
      <c r="AZ241" s="199"/>
      <c r="BA241" s="199"/>
      <c r="BB241" s="199"/>
      <c r="BC241" s="199"/>
      <c r="BD241" s="199"/>
      <c r="BE241" s="437">
        <f t="shared" si="102"/>
        <v>0</v>
      </c>
      <c r="BF241" s="438">
        <f t="shared" si="103"/>
        <v>0</v>
      </c>
      <c r="BG241" s="203">
        <f t="shared" si="106"/>
        <v>0</v>
      </c>
      <c r="BH241" s="203">
        <f t="shared" si="107"/>
        <v>0</v>
      </c>
      <c r="BI241" s="204">
        <f t="shared" si="104"/>
        <v>0</v>
      </c>
      <c r="BJ241" s="205">
        <f t="shared" si="105"/>
        <v>0</v>
      </c>
    </row>
    <row r="242" spans="2:65" ht="15.5" x14ac:dyDescent="0.35">
      <c r="B242" s="177"/>
      <c r="C242" s="248" t="s">
        <v>164</v>
      </c>
      <c r="D242" s="38"/>
      <c r="E242" s="38"/>
      <c r="F242" s="38"/>
      <c r="G242" s="38"/>
      <c r="H242" s="38"/>
      <c r="I242" s="38"/>
      <c r="J242" s="38"/>
      <c r="K242" s="38"/>
      <c r="L242" s="38"/>
      <c r="M242" s="38"/>
      <c r="N242" s="38"/>
      <c r="O242" s="38"/>
      <c r="P242" s="38"/>
      <c r="Q242" s="178"/>
      <c r="X242" s="177"/>
      <c r="Y242" s="198">
        <v>15</v>
      </c>
      <c r="Z242" s="199"/>
      <c r="AA242" s="199"/>
      <c r="AB242" s="199"/>
      <c r="AC242" s="199"/>
      <c r="AD242" s="199"/>
      <c r="AE242" s="199"/>
      <c r="AF242" s="199"/>
      <c r="AG242" s="199"/>
      <c r="AH242" s="199"/>
      <c r="AI242" s="199"/>
      <c r="AJ242" s="199"/>
      <c r="AK242" s="199"/>
      <c r="AL242" s="199"/>
      <c r="AM242" s="199"/>
      <c r="AN242" s="199"/>
      <c r="AO242" s="199"/>
      <c r="AP242" s="199"/>
      <c r="AQ242" s="199"/>
      <c r="AR242" s="199"/>
      <c r="AS242" s="199"/>
      <c r="AT242" s="199"/>
      <c r="AU242" s="199"/>
      <c r="AV242" s="199"/>
      <c r="AW242" s="199"/>
      <c r="AX242" s="199"/>
      <c r="AY242" s="199"/>
      <c r="AZ242" s="199"/>
      <c r="BA242" s="199"/>
      <c r="BB242" s="199"/>
      <c r="BC242" s="199"/>
      <c r="BD242" s="199"/>
      <c r="BE242" s="437">
        <f t="shared" si="102"/>
        <v>0</v>
      </c>
      <c r="BF242" s="438">
        <f t="shared" si="103"/>
        <v>0</v>
      </c>
      <c r="BG242" s="203">
        <f t="shared" si="106"/>
        <v>0</v>
      </c>
      <c r="BH242" s="203">
        <f t="shared" si="107"/>
        <v>0</v>
      </c>
      <c r="BI242" s="204">
        <f t="shared" si="104"/>
        <v>0</v>
      </c>
      <c r="BJ242" s="205">
        <f t="shared" si="105"/>
        <v>0</v>
      </c>
    </row>
    <row r="243" spans="2:65" ht="15.5" x14ac:dyDescent="0.35">
      <c r="B243" s="177"/>
      <c r="C243" s="251" t="s">
        <v>161</v>
      </c>
      <c r="D243" s="250">
        <f>D237+D240</f>
        <v>0</v>
      </c>
      <c r="E243" s="261">
        <f t="shared" ref="E243:O243" si="112">E237+E240</f>
        <v>0</v>
      </c>
      <c r="F243" s="261">
        <f t="shared" si="112"/>
        <v>0</v>
      </c>
      <c r="G243" s="261">
        <f t="shared" si="112"/>
        <v>0</v>
      </c>
      <c r="H243" s="261">
        <f t="shared" si="112"/>
        <v>0</v>
      </c>
      <c r="I243" s="261">
        <f t="shared" si="112"/>
        <v>0</v>
      </c>
      <c r="J243" s="261">
        <f t="shared" si="112"/>
        <v>0</v>
      </c>
      <c r="K243" s="261">
        <f t="shared" si="112"/>
        <v>0</v>
      </c>
      <c r="L243" s="261">
        <f t="shared" si="112"/>
        <v>0</v>
      </c>
      <c r="M243" s="261">
        <f t="shared" si="112"/>
        <v>0</v>
      </c>
      <c r="N243" s="261">
        <f t="shared" si="112"/>
        <v>0</v>
      </c>
      <c r="O243" s="261">
        <f t="shared" si="112"/>
        <v>0</v>
      </c>
      <c r="P243" s="38"/>
      <c r="Q243" s="178"/>
      <c r="X243" s="177"/>
      <c r="Y243" s="198">
        <v>16</v>
      </c>
      <c r="Z243" s="199"/>
      <c r="AA243" s="199"/>
      <c r="AB243" s="199"/>
      <c r="AC243" s="199"/>
      <c r="AD243" s="199"/>
      <c r="AE243" s="199"/>
      <c r="AF243" s="199"/>
      <c r="AG243" s="199"/>
      <c r="AH243" s="199"/>
      <c r="AI243" s="199"/>
      <c r="AJ243" s="199"/>
      <c r="AK243" s="199"/>
      <c r="AL243" s="199"/>
      <c r="AM243" s="199"/>
      <c r="AN243" s="199"/>
      <c r="AO243" s="199"/>
      <c r="AP243" s="199"/>
      <c r="AQ243" s="199"/>
      <c r="AR243" s="199"/>
      <c r="AS243" s="199"/>
      <c r="AT243" s="199"/>
      <c r="AU243" s="199"/>
      <c r="AV243" s="199"/>
      <c r="AW243" s="199"/>
      <c r="AX243" s="199"/>
      <c r="AY243" s="199"/>
      <c r="AZ243" s="199"/>
      <c r="BA243" s="199"/>
      <c r="BB243" s="199"/>
      <c r="BC243" s="199"/>
      <c r="BD243" s="199"/>
      <c r="BE243" s="437">
        <f t="shared" si="102"/>
        <v>0</v>
      </c>
      <c r="BF243" s="438">
        <f t="shared" si="103"/>
        <v>0</v>
      </c>
      <c r="BG243" s="203">
        <f t="shared" si="106"/>
        <v>0</v>
      </c>
      <c r="BH243" s="203">
        <f t="shared" si="107"/>
        <v>0</v>
      </c>
      <c r="BI243" s="204">
        <f t="shared" si="104"/>
        <v>0</v>
      </c>
      <c r="BJ243" s="205">
        <f t="shared" si="105"/>
        <v>0</v>
      </c>
    </row>
    <row r="244" spans="2:65" ht="15.5" x14ac:dyDescent="0.35">
      <c r="B244" s="177"/>
      <c r="C244" s="251" t="s">
        <v>162</v>
      </c>
      <c r="D244" s="261">
        <f t="shared" ref="D244:O244" si="113">D238+D241</f>
        <v>0</v>
      </c>
      <c r="E244" s="261">
        <f t="shared" si="113"/>
        <v>0</v>
      </c>
      <c r="F244" s="261">
        <f t="shared" si="113"/>
        <v>0</v>
      </c>
      <c r="G244" s="261">
        <f t="shared" si="113"/>
        <v>0</v>
      </c>
      <c r="H244" s="261">
        <f t="shared" si="113"/>
        <v>0</v>
      </c>
      <c r="I244" s="261">
        <f t="shared" si="113"/>
        <v>0</v>
      </c>
      <c r="J244" s="261">
        <f t="shared" si="113"/>
        <v>0</v>
      </c>
      <c r="K244" s="261">
        <f t="shared" si="113"/>
        <v>0</v>
      </c>
      <c r="L244" s="261">
        <f t="shared" si="113"/>
        <v>0</v>
      </c>
      <c r="M244" s="261">
        <f t="shared" si="113"/>
        <v>0</v>
      </c>
      <c r="N244" s="261">
        <f t="shared" si="113"/>
        <v>0</v>
      </c>
      <c r="O244" s="261">
        <f t="shared" si="113"/>
        <v>0</v>
      </c>
      <c r="P244" s="38"/>
      <c r="Q244" s="178"/>
      <c r="X244" s="177"/>
      <c r="Y244" s="198">
        <v>17</v>
      </c>
      <c r="Z244" s="199"/>
      <c r="AA244" s="199"/>
      <c r="AB244" s="199"/>
      <c r="AC244" s="199"/>
      <c r="AD244" s="199"/>
      <c r="AE244" s="199"/>
      <c r="AF244" s="199"/>
      <c r="AG244" s="199"/>
      <c r="AH244" s="199"/>
      <c r="AI244" s="199"/>
      <c r="AJ244" s="199"/>
      <c r="AK244" s="199"/>
      <c r="AL244" s="199"/>
      <c r="AM244" s="199"/>
      <c r="AN244" s="199"/>
      <c r="AO244" s="199"/>
      <c r="AP244" s="199"/>
      <c r="AQ244" s="199"/>
      <c r="AR244" s="199"/>
      <c r="AS244" s="199"/>
      <c r="AT244" s="199"/>
      <c r="AU244" s="199"/>
      <c r="AV244" s="199"/>
      <c r="AW244" s="199"/>
      <c r="AX244" s="199"/>
      <c r="AY244" s="199"/>
      <c r="AZ244" s="199"/>
      <c r="BA244" s="199"/>
      <c r="BB244" s="199"/>
      <c r="BC244" s="199"/>
      <c r="BD244" s="199"/>
      <c r="BE244" s="437">
        <f t="shared" si="102"/>
        <v>0</v>
      </c>
      <c r="BF244" s="438">
        <f t="shared" si="103"/>
        <v>0</v>
      </c>
      <c r="BG244" s="203">
        <f t="shared" si="106"/>
        <v>0</v>
      </c>
      <c r="BH244" s="203">
        <f t="shared" si="107"/>
        <v>0</v>
      </c>
      <c r="BI244" s="204">
        <f t="shared" si="104"/>
        <v>0</v>
      </c>
      <c r="BJ244" s="205">
        <f t="shared" si="105"/>
        <v>0</v>
      </c>
    </row>
    <row r="245" spans="2:65" ht="15.5" x14ac:dyDescent="0.35">
      <c r="B245" s="177"/>
      <c r="C245" s="249"/>
      <c r="D245" s="250"/>
      <c r="E245" s="250"/>
      <c r="F245" s="250"/>
      <c r="G245" s="250"/>
      <c r="H245" s="250"/>
      <c r="I245" s="250"/>
      <c r="J245" s="250"/>
      <c r="K245" s="250"/>
      <c r="L245" s="250"/>
      <c r="M245" s="250"/>
      <c r="N245" s="250"/>
      <c r="O245" s="250"/>
      <c r="P245" s="38"/>
      <c r="Q245" s="178"/>
      <c r="X245" s="177"/>
      <c r="Y245" s="198">
        <v>18</v>
      </c>
      <c r="Z245" s="199"/>
      <c r="AA245" s="199"/>
      <c r="AB245" s="199"/>
      <c r="AC245" s="199"/>
      <c r="AD245" s="199"/>
      <c r="AE245" s="199"/>
      <c r="AF245" s="199"/>
      <c r="AG245" s="199"/>
      <c r="AH245" s="199"/>
      <c r="AI245" s="199"/>
      <c r="AJ245" s="199"/>
      <c r="AK245" s="199"/>
      <c r="AL245" s="199"/>
      <c r="AM245" s="199"/>
      <c r="AN245" s="199"/>
      <c r="AO245" s="199"/>
      <c r="AP245" s="199"/>
      <c r="AQ245" s="199"/>
      <c r="AR245" s="199"/>
      <c r="AS245" s="199"/>
      <c r="AT245" s="199"/>
      <c r="AU245" s="199"/>
      <c r="AV245" s="199"/>
      <c r="AW245" s="199"/>
      <c r="AX245" s="199"/>
      <c r="AY245" s="199"/>
      <c r="AZ245" s="199"/>
      <c r="BA245" s="199"/>
      <c r="BB245" s="199"/>
      <c r="BC245" s="199"/>
      <c r="BD245" s="199"/>
      <c r="BE245" s="437">
        <f t="shared" si="102"/>
        <v>0</v>
      </c>
      <c r="BF245" s="438">
        <f t="shared" si="103"/>
        <v>0</v>
      </c>
      <c r="BG245" s="203">
        <f t="shared" si="106"/>
        <v>0</v>
      </c>
      <c r="BH245" s="203">
        <f t="shared" si="107"/>
        <v>0</v>
      </c>
      <c r="BI245" s="204">
        <f t="shared" si="104"/>
        <v>0</v>
      </c>
      <c r="BJ245" s="205">
        <f t="shared" si="105"/>
        <v>0</v>
      </c>
    </row>
    <row r="246" spans="2:65" ht="15.5" x14ac:dyDescent="0.35">
      <c r="B246" s="177"/>
      <c r="C246" s="182"/>
      <c r="D246" s="245"/>
      <c r="E246" s="245"/>
      <c r="F246" s="245"/>
      <c r="G246" s="245"/>
      <c r="H246" s="245"/>
      <c r="I246" s="245"/>
      <c r="J246" s="245"/>
      <c r="K246" s="245"/>
      <c r="L246" s="245"/>
      <c r="M246" s="245"/>
      <c r="N246" s="245"/>
      <c r="O246" s="245"/>
      <c r="P246" s="38"/>
      <c r="Q246" s="178"/>
      <c r="X246" s="177"/>
      <c r="Y246" s="198">
        <v>19</v>
      </c>
      <c r="Z246" s="199"/>
      <c r="AA246" s="199"/>
      <c r="AB246" s="199"/>
      <c r="AC246" s="199"/>
      <c r="AD246" s="199"/>
      <c r="AE246" s="199"/>
      <c r="AF246" s="199"/>
      <c r="AG246" s="199"/>
      <c r="AH246" s="199"/>
      <c r="AI246" s="199"/>
      <c r="AJ246" s="199"/>
      <c r="AK246" s="199"/>
      <c r="AL246" s="199"/>
      <c r="AM246" s="199"/>
      <c r="AN246" s="199"/>
      <c r="AO246" s="199"/>
      <c r="AP246" s="199"/>
      <c r="AQ246" s="199"/>
      <c r="AR246" s="199"/>
      <c r="AS246" s="199"/>
      <c r="AT246" s="199"/>
      <c r="AU246" s="199"/>
      <c r="AV246" s="199"/>
      <c r="AW246" s="199"/>
      <c r="AX246" s="199"/>
      <c r="AY246" s="199"/>
      <c r="AZ246" s="199"/>
      <c r="BA246" s="199"/>
      <c r="BB246" s="199"/>
      <c r="BC246" s="199"/>
      <c r="BD246" s="199"/>
      <c r="BE246" s="437">
        <f t="shared" si="102"/>
        <v>0</v>
      </c>
      <c r="BF246" s="438">
        <f t="shared" si="103"/>
        <v>0</v>
      </c>
      <c r="BG246" s="203">
        <f t="shared" si="106"/>
        <v>0</v>
      </c>
      <c r="BH246" s="203">
        <f t="shared" si="107"/>
        <v>0</v>
      </c>
      <c r="BI246" s="204">
        <f t="shared" si="104"/>
        <v>0</v>
      </c>
      <c r="BJ246" s="205">
        <f t="shared" si="105"/>
        <v>0</v>
      </c>
    </row>
    <row r="247" spans="2:65" ht="15.5" x14ac:dyDescent="0.35">
      <c r="B247" s="177"/>
      <c r="C247" s="243" t="s">
        <v>165</v>
      </c>
      <c r="D247" s="38"/>
      <c r="E247" s="38"/>
      <c r="F247" s="38"/>
      <c r="G247" s="38"/>
      <c r="H247" s="38"/>
      <c r="I247" s="38"/>
      <c r="J247" s="38"/>
      <c r="K247" s="38"/>
      <c r="L247" s="38"/>
      <c r="M247" s="38"/>
      <c r="N247" s="38"/>
      <c r="O247" s="38"/>
      <c r="P247" s="38"/>
      <c r="Q247" s="178"/>
      <c r="X247" s="177"/>
      <c r="Y247" s="198">
        <v>20</v>
      </c>
      <c r="Z247" s="199"/>
      <c r="AA247" s="199"/>
      <c r="AB247" s="199"/>
      <c r="AC247" s="199"/>
      <c r="AD247" s="199"/>
      <c r="AE247" s="199"/>
      <c r="AF247" s="199"/>
      <c r="AG247" s="199"/>
      <c r="AH247" s="199"/>
      <c r="AI247" s="199"/>
      <c r="AJ247" s="199"/>
      <c r="AK247" s="199"/>
      <c r="AL247" s="199"/>
      <c r="AM247" s="199"/>
      <c r="AN247" s="199"/>
      <c r="AO247" s="199"/>
      <c r="AP247" s="199"/>
      <c r="AQ247" s="199"/>
      <c r="AR247" s="199"/>
      <c r="AS247" s="199"/>
      <c r="AT247" s="199"/>
      <c r="AU247" s="199"/>
      <c r="AV247" s="199"/>
      <c r="AW247" s="199"/>
      <c r="AX247" s="199"/>
      <c r="AY247" s="199"/>
      <c r="AZ247" s="199"/>
      <c r="BA247" s="199"/>
      <c r="BB247" s="199"/>
      <c r="BC247" s="199"/>
      <c r="BD247" s="199"/>
      <c r="BE247" s="437">
        <f t="shared" si="102"/>
        <v>0</v>
      </c>
      <c r="BF247" s="438">
        <f t="shared" si="103"/>
        <v>0</v>
      </c>
      <c r="BG247" s="203">
        <f t="shared" si="106"/>
        <v>0</v>
      </c>
      <c r="BH247" s="203">
        <f t="shared" si="107"/>
        <v>0</v>
      </c>
      <c r="BI247" s="204">
        <f t="shared" si="104"/>
        <v>0</v>
      </c>
      <c r="BJ247" s="205">
        <f t="shared" si="105"/>
        <v>0</v>
      </c>
    </row>
    <row r="248" spans="2:65" ht="15.5" x14ac:dyDescent="0.35">
      <c r="B248" s="177"/>
      <c r="C248" s="248" t="s">
        <v>166</v>
      </c>
      <c r="D248" s="5"/>
      <c r="E248" s="5"/>
      <c r="F248" s="5"/>
      <c r="G248" s="5"/>
      <c r="H248" s="5"/>
      <c r="I248" s="5"/>
      <c r="J248" s="38"/>
      <c r="K248" s="38"/>
      <c r="L248" s="38"/>
      <c r="M248" s="38"/>
      <c r="N248" s="38"/>
      <c r="O248" s="38"/>
      <c r="P248" s="38"/>
      <c r="Q248" s="178"/>
      <c r="X248" s="177"/>
      <c r="Y248" s="198">
        <v>21</v>
      </c>
      <c r="Z248" s="199"/>
      <c r="AA248" s="199"/>
      <c r="AB248" s="199"/>
      <c r="AC248" s="199"/>
      <c r="AD248" s="199"/>
      <c r="AE248" s="199"/>
      <c r="AF248" s="199"/>
      <c r="AG248" s="199"/>
      <c r="AH248" s="199"/>
      <c r="AI248" s="199"/>
      <c r="AJ248" s="199"/>
      <c r="AK248" s="199"/>
      <c r="AL248" s="199"/>
      <c r="AM248" s="199"/>
      <c r="AN248" s="199"/>
      <c r="AO248" s="199"/>
      <c r="AP248" s="199"/>
      <c r="AQ248" s="199"/>
      <c r="AR248" s="199"/>
      <c r="AS248" s="199"/>
      <c r="AT248" s="199"/>
      <c r="AU248" s="199"/>
      <c r="AV248" s="199"/>
      <c r="AW248" s="199"/>
      <c r="AX248" s="199"/>
      <c r="AY248" s="199"/>
      <c r="AZ248" s="199"/>
      <c r="BA248" s="199"/>
      <c r="BB248" s="199"/>
      <c r="BC248" s="199"/>
      <c r="BD248" s="199"/>
      <c r="BE248" s="437">
        <f t="shared" si="102"/>
        <v>0</v>
      </c>
      <c r="BF248" s="438">
        <f t="shared" si="103"/>
        <v>0</v>
      </c>
      <c r="BG248" s="203">
        <f t="shared" si="106"/>
        <v>0</v>
      </c>
      <c r="BH248" s="203">
        <f t="shared" si="107"/>
        <v>0</v>
      </c>
      <c r="BI248" s="204">
        <f t="shared" si="104"/>
        <v>0</v>
      </c>
      <c r="BJ248" s="205">
        <f t="shared" si="105"/>
        <v>0</v>
      </c>
    </row>
    <row r="249" spans="2:65" ht="15.5" x14ac:dyDescent="0.35">
      <c r="B249" s="177"/>
      <c r="C249" s="251" t="s">
        <v>161</v>
      </c>
      <c r="D249" s="55">
        <f t="shared" ref="D249:O249" si="114">(D$227-D$233)*D240</f>
        <v>0</v>
      </c>
      <c r="E249" s="55">
        <f t="shared" si="114"/>
        <v>0</v>
      </c>
      <c r="F249" s="55">
        <f t="shared" si="114"/>
        <v>0</v>
      </c>
      <c r="G249" s="55">
        <f t="shared" si="114"/>
        <v>0</v>
      </c>
      <c r="H249" s="55">
        <f t="shared" si="114"/>
        <v>0</v>
      </c>
      <c r="I249" s="55">
        <f t="shared" si="114"/>
        <v>0</v>
      </c>
      <c r="J249" s="55">
        <f t="shared" si="114"/>
        <v>0</v>
      </c>
      <c r="K249" s="55">
        <f t="shared" si="114"/>
        <v>0</v>
      </c>
      <c r="L249" s="55">
        <f t="shared" si="114"/>
        <v>0</v>
      </c>
      <c r="M249" s="55">
        <f t="shared" si="114"/>
        <v>0</v>
      </c>
      <c r="N249" s="55">
        <f t="shared" si="114"/>
        <v>0</v>
      </c>
      <c r="O249" s="55">
        <f t="shared" si="114"/>
        <v>0</v>
      </c>
      <c r="P249" s="250"/>
      <c r="Q249" s="178"/>
      <c r="X249" s="177"/>
      <c r="Y249" s="198">
        <v>22</v>
      </c>
      <c r="Z249" s="199"/>
      <c r="AA249" s="199"/>
      <c r="AB249" s="199"/>
      <c r="AC249" s="199"/>
      <c r="AD249" s="199"/>
      <c r="AE249" s="199"/>
      <c r="AF249" s="199"/>
      <c r="AG249" s="199"/>
      <c r="AH249" s="199"/>
      <c r="AI249" s="199"/>
      <c r="AJ249" s="199"/>
      <c r="AK249" s="199"/>
      <c r="AL249" s="199"/>
      <c r="AM249" s="199"/>
      <c r="AN249" s="199"/>
      <c r="AO249" s="199"/>
      <c r="AP249" s="199"/>
      <c r="AQ249" s="199"/>
      <c r="AR249" s="199"/>
      <c r="AS249" s="199"/>
      <c r="AT249" s="199"/>
      <c r="AU249" s="199"/>
      <c r="AV249" s="199"/>
      <c r="AW249" s="199"/>
      <c r="AX249" s="199"/>
      <c r="AY249" s="199"/>
      <c r="AZ249" s="199"/>
      <c r="BA249" s="199"/>
      <c r="BB249" s="199"/>
      <c r="BC249" s="199"/>
      <c r="BD249" s="199"/>
      <c r="BE249" s="437">
        <f t="shared" si="102"/>
        <v>0</v>
      </c>
      <c r="BF249" s="438">
        <f t="shared" si="103"/>
        <v>0</v>
      </c>
      <c r="BG249" s="203">
        <f t="shared" si="106"/>
        <v>0</v>
      </c>
      <c r="BH249" s="203">
        <f t="shared" si="107"/>
        <v>0</v>
      </c>
      <c r="BI249" s="204">
        <f t="shared" si="104"/>
        <v>0</v>
      </c>
      <c r="BJ249" s="205">
        <f t="shared" si="105"/>
        <v>0</v>
      </c>
      <c r="BM249" s="13" t="s">
        <v>130</v>
      </c>
    </row>
    <row r="250" spans="2:65" ht="15.5" x14ac:dyDescent="0.35">
      <c r="B250" s="177"/>
      <c r="C250" s="251" t="s">
        <v>162</v>
      </c>
      <c r="D250" s="55">
        <f t="shared" ref="D250:O250" si="115">(D$227-D$233)*D241</f>
        <v>0</v>
      </c>
      <c r="E250" s="55">
        <f t="shared" si="115"/>
        <v>0</v>
      </c>
      <c r="F250" s="55">
        <f t="shared" si="115"/>
        <v>0</v>
      </c>
      <c r="G250" s="55">
        <f t="shared" si="115"/>
        <v>0</v>
      </c>
      <c r="H250" s="55">
        <f t="shared" si="115"/>
        <v>0</v>
      </c>
      <c r="I250" s="55">
        <f t="shared" si="115"/>
        <v>0</v>
      </c>
      <c r="J250" s="55">
        <f t="shared" si="115"/>
        <v>0</v>
      </c>
      <c r="K250" s="55">
        <f t="shared" si="115"/>
        <v>0</v>
      </c>
      <c r="L250" s="55">
        <f t="shared" si="115"/>
        <v>0</v>
      </c>
      <c r="M250" s="55">
        <f t="shared" si="115"/>
        <v>0</v>
      </c>
      <c r="N250" s="55">
        <f t="shared" si="115"/>
        <v>0</v>
      </c>
      <c r="O250" s="55">
        <f t="shared" si="115"/>
        <v>0</v>
      </c>
      <c r="P250" s="250"/>
      <c r="Q250" s="178"/>
      <c r="X250" s="177"/>
      <c r="Y250" s="198">
        <v>23</v>
      </c>
      <c r="Z250" s="199"/>
      <c r="AA250" s="199"/>
      <c r="AB250" s="199"/>
      <c r="AC250" s="199"/>
      <c r="AD250" s="199"/>
      <c r="AE250" s="199"/>
      <c r="AF250" s="199"/>
      <c r="AG250" s="199"/>
      <c r="AH250" s="199"/>
      <c r="AI250" s="199"/>
      <c r="AJ250" s="199"/>
      <c r="AK250" s="199"/>
      <c r="AL250" s="199"/>
      <c r="AM250" s="199"/>
      <c r="AN250" s="199"/>
      <c r="AO250" s="199"/>
      <c r="AP250" s="199"/>
      <c r="AQ250" s="199"/>
      <c r="AR250" s="199"/>
      <c r="AS250" s="199"/>
      <c r="AT250" s="199"/>
      <c r="AU250" s="199"/>
      <c r="AV250" s="199"/>
      <c r="AW250" s="199"/>
      <c r="AX250" s="199"/>
      <c r="AY250" s="199"/>
      <c r="AZ250" s="199"/>
      <c r="BA250" s="199"/>
      <c r="BB250" s="199"/>
      <c r="BC250" s="199"/>
      <c r="BD250" s="199"/>
      <c r="BE250" s="437">
        <f t="shared" si="102"/>
        <v>0</v>
      </c>
      <c r="BF250" s="438">
        <f t="shared" si="103"/>
        <v>0</v>
      </c>
      <c r="BG250" s="203">
        <f t="shared" si="106"/>
        <v>0</v>
      </c>
      <c r="BH250" s="203">
        <f t="shared" si="107"/>
        <v>0</v>
      </c>
      <c r="BI250" s="204">
        <f t="shared" si="104"/>
        <v>0</v>
      </c>
      <c r="BJ250" s="205">
        <f t="shared" si="105"/>
        <v>0</v>
      </c>
      <c r="BL250" s="13">
        <f>COUNTIF(Z228:BD251,"&gt;"&amp;MxDisch1)</f>
        <v>0</v>
      </c>
      <c r="BM250" s="13" t="s">
        <v>131</v>
      </c>
    </row>
    <row r="251" spans="2:65" ht="15.65" customHeight="1" x14ac:dyDescent="0.35">
      <c r="B251" s="177"/>
      <c r="C251" s="248" t="s">
        <v>167</v>
      </c>
      <c r="D251" s="5"/>
      <c r="E251" s="5"/>
      <c r="F251" s="5"/>
      <c r="G251" s="5"/>
      <c r="H251" s="5"/>
      <c r="I251" s="5"/>
      <c r="J251" s="38"/>
      <c r="K251" s="38"/>
      <c r="L251" s="38"/>
      <c r="M251" s="38"/>
      <c r="N251" s="38"/>
      <c r="O251" s="38"/>
      <c r="P251" s="38"/>
      <c r="Q251" s="178"/>
      <c r="X251" s="177"/>
      <c r="Y251" s="206">
        <v>24</v>
      </c>
      <c r="Z251" s="207"/>
      <c r="AA251" s="207"/>
      <c r="AB251" s="207"/>
      <c r="AC251" s="207"/>
      <c r="AD251" s="207"/>
      <c r="AE251" s="207"/>
      <c r="AF251" s="207"/>
      <c r="AG251" s="207"/>
      <c r="AH251" s="207"/>
      <c r="AI251" s="207"/>
      <c r="AJ251" s="207"/>
      <c r="AK251" s="207"/>
      <c r="AL251" s="207"/>
      <c r="AM251" s="207"/>
      <c r="AN251" s="207"/>
      <c r="AO251" s="207"/>
      <c r="AP251" s="207"/>
      <c r="AQ251" s="207"/>
      <c r="AR251" s="207"/>
      <c r="AS251" s="207"/>
      <c r="AT251" s="207"/>
      <c r="AU251" s="207"/>
      <c r="AV251" s="207"/>
      <c r="AW251" s="207"/>
      <c r="AX251" s="207"/>
      <c r="AY251" s="207"/>
      <c r="AZ251" s="207"/>
      <c r="BA251" s="207"/>
      <c r="BB251" s="207"/>
      <c r="BC251" s="207"/>
      <c r="BD251" s="207"/>
      <c r="BE251" s="442">
        <f t="shared" si="102"/>
        <v>0</v>
      </c>
      <c r="BF251" s="443">
        <f t="shared" si="103"/>
        <v>0</v>
      </c>
      <c r="BG251" s="208">
        <f>SUM($Z251:$BD251)</f>
        <v>0</v>
      </c>
      <c r="BH251" s="208">
        <v>0</v>
      </c>
      <c r="BI251" s="209">
        <f t="shared" si="104"/>
        <v>0</v>
      </c>
      <c r="BJ251" s="210">
        <f t="shared" si="105"/>
        <v>0</v>
      </c>
      <c r="BL251" s="13">
        <f>COUNTIF(Z228:BD251,"&lt;"&amp;-MxChgRate1)</f>
        <v>0</v>
      </c>
      <c r="BM251" s="13" t="s">
        <v>132</v>
      </c>
    </row>
    <row r="252" spans="2:65" ht="15.5" x14ac:dyDescent="0.35">
      <c r="B252" s="177"/>
      <c r="C252" s="251" t="s">
        <v>161</v>
      </c>
      <c r="D252" s="291">
        <f t="shared" ref="D252:O252" si="116">(D$229+D$233)*D243+(D$227-D$233)*D237</f>
        <v>0</v>
      </c>
      <c r="E252" s="56">
        <f t="shared" si="116"/>
        <v>0</v>
      </c>
      <c r="F252" s="56">
        <f t="shared" si="116"/>
        <v>0</v>
      </c>
      <c r="G252" s="56">
        <f t="shared" si="116"/>
        <v>0</v>
      </c>
      <c r="H252" s="56">
        <f t="shared" si="116"/>
        <v>0</v>
      </c>
      <c r="I252" s="56">
        <f t="shared" si="116"/>
        <v>0</v>
      </c>
      <c r="J252" s="56">
        <f t="shared" si="116"/>
        <v>0</v>
      </c>
      <c r="K252" s="56">
        <f t="shared" si="116"/>
        <v>0</v>
      </c>
      <c r="L252" s="56">
        <f t="shared" si="116"/>
        <v>0</v>
      </c>
      <c r="M252" s="56">
        <f t="shared" si="116"/>
        <v>0</v>
      </c>
      <c r="N252" s="56">
        <f t="shared" si="116"/>
        <v>0</v>
      </c>
      <c r="O252" s="56">
        <f t="shared" si="116"/>
        <v>0</v>
      </c>
      <c r="P252" s="38"/>
      <c r="Q252" s="178"/>
      <c r="X252" s="177"/>
      <c r="Y252" s="182"/>
      <c r="Z252" s="218" t="str">
        <f t="shared" ref="Z252" si="117">IF(SUM(Z228:Z251)&gt;0,"Verify","")</f>
        <v/>
      </c>
      <c r="AA252" s="218" t="str">
        <f t="shared" ref="AA252:BD252" si="118">IF(SUM(AA228:AA251)&gt;0,"Verify","")</f>
        <v/>
      </c>
      <c r="AB252" s="218" t="str">
        <f t="shared" si="118"/>
        <v/>
      </c>
      <c r="AC252" s="218" t="str">
        <f t="shared" si="118"/>
        <v/>
      </c>
      <c r="AD252" s="218" t="str">
        <f t="shared" si="118"/>
        <v/>
      </c>
      <c r="AE252" s="218" t="str">
        <f t="shared" si="118"/>
        <v/>
      </c>
      <c r="AF252" s="218" t="str">
        <f t="shared" si="118"/>
        <v/>
      </c>
      <c r="AG252" s="218" t="str">
        <f t="shared" si="118"/>
        <v/>
      </c>
      <c r="AH252" s="218" t="str">
        <f t="shared" si="118"/>
        <v/>
      </c>
      <c r="AI252" s="218" t="str">
        <f t="shared" si="118"/>
        <v/>
      </c>
      <c r="AJ252" s="218" t="str">
        <f t="shared" si="118"/>
        <v/>
      </c>
      <c r="AK252" s="218" t="str">
        <f t="shared" si="118"/>
        <v/>
      </c>
      <c r="AL252" s="218" t="str">
        <f t="shared" si="118"/>
        <v/>
      </c>
      <c r="AM252" s="218" t="str">
        <f t="shared" si="118"/>
        <v/>
      </c>
      <c r="AN252" s="218" t="str">
        <f t="shared" si="118"/>
        <v/>
      </c>
      <c r="AO252" s="218" t="str">
        <f t="shared" si="118"/>
        <v/>
      </c>
      <c r="AP252" s="218" t="str">
        <f t="shared" si="118"/>
        <v/>
      </c>
      <c r="AQ252" s="218" t="str">
        <f t="shared" si="118"/>
        <v/>
      </c>
      <c r="AR252" s="218" t="str">
        <f t="shared" si="118"/>
        <v/>
      </c>
      <c r="AS252" s="218" t="str">
        <f t="shared" si="118"/>
        <v/>
      </c>
      <c r="AT252" s="218" t="str">
        <f t="shared" si="118"/>
        <v/>
      </c>
      <c r="AU252" s="218" t="str">
        <f t="shared" si="118"/>
        <v/>
      </c>
      <c r="AV252" s="218" t="str">
        <f t="shared" si="118"/>
        <v/>
      </c>
      <c r="AW252" s="218" t="str">
        <f t="shared" si="118"/>
        <v/>
      </c>
      <c r="AX252" s="218" t="str">
        <f t="shared" si="118"/>
        <v/>
      </c>
      <c r="AY252" s="218" t="str">
        <f t="shared" si="118"/>
        <v/>
      </c>
      <c r="AZ252" s="218" t="str">
        <f t="shared" si="118"/>
        <v/>
      </c>
      <c r="BA252" s="218" t="str">
        <f t="shared" si="118"/>
        <v/>
      </c>
      <c r="BB252" s="218" t="str">
        <f t="shared" si="118"/>
        <v/>
      </c>
      <c r="BC252" s="218" t="str">
        <f t="shared" si="118"/>
        <v/>
      </c>
      <c r="BD252" s="218" t="str">
        <f t="shared" si="118"/>
        <v/>
      </c>
      <c r="BE252" s="38"/>
      <c r="BF252" s="38"/>
      <c r="BG252" s="208">
        <f>SUM(BG228:BG251)</f>
        <v>0</v>
      </c>
      <c r="BH252" s="208">
        <f>SUM(BH235:BH250)</f>
        <v>0</v>
      </c>
      <c r="BI252" s="208">
        <f>SUM(BI228:BI251)</f>
        <v>0</v>
      </c>
      <c r="BJ252" s="221">
        <f>SUM(BJ228:BJ251)</f>
        <v>0</v>
      </c>
    </row>
    <row r="253" spans="2:65" ht="15.5" x14ac:dyDescent="0.35">
      <c r="B253" s="177"/>
      <c r="C253" s="251" t="s">
        <v>162</v>
      </c>
      <c r="D253" s="291">
        <f t="shared" ref="D253:O253" si="119">(D$229+D$233)*D244+(D$227-D$233)*D238</f>
        <v>0</v>
      </c>
      <c r="E253" s="291">
        <f t="shared" si="119"/>
        <v>0</v>
      </c>
      <c r="F253" s="291">
        <f t="shared" si="119"/>
        <v>0</v>
      </c>
      <c r="G253" s="291">
        <f t="shared" si="119"/>
        <v>0</v>
      </c>
      <c r="H253" s="291">
        <f t="shared" si="119"/>
        <v>0</v>
      </c>
      <c r="I253" s="291">
        <f t="shared" si="119"/>
        <v>0</v>
      </c>
      <c r="J253" s="291">
        <f t="shared" si="119"/>
        <v>0</v>
      </c>
      <c r="K253" s="291">
        <f t="shared" si="119"/>
        <v>0</v>
      </c>
      <c r="L253" s="291">
        <f t="shared" si="119"/>
        <v>0</v>
      </c>
      <c r="M253" s="291">
        <f t="shared" si="119"/>
        <v>0</v>
      </c>
      <c r="N253" s="291">
        <f t="shared" si="119"/>
        <v>0</v>
      </c>
      <c r="O253" s="291">
        <f t="shared" si="119"/>
        <v>0</v>
      </c>
      <c r="P253" s="38"/>
      <c r="Q253" s="178"/>
      <c r="X253" s="213"/>
      <c r="Y253" s="214"/>
      <c r="Z253" s="214"/>
      <c r="AA253" s="214"/>
      <c r="AB253" s="214"/>
      <c r="AC253" s="214"/>
      <c r="AD253" s="214"/>
      <c r="AE253" s="214"/>
      <c r="AF253" s="214"/>
      <c r="AG253" s="214"/>
      <c r="AH253" s="214"/>
      <c r="AI253" s="214"/>
      <c r="AJ253" s="214"/>
      <c r="AK253" s="214"/>
      <c r="AL253" s="214"/>
      <c r="AM253" s="214"/>
      <c r="AN253" s="214"/>
      <c r="AO253" s="214"/>
      <c r="AP253" s="214"/>
      <c r="AQ253" s="214"/>
      <c r="AR253" s="214"/>
      <c r="AS253" s="214"/>
      <c r="AT253" s="214"/>
      <c r="AU253" s="214"/>
      <c r="AV253" s="214"/>
      <c r="AW253" s="214"/>
      <c r="AX253" s="214"/>
      <c r="AY253" s="214"/>
      <c r="AZ253" s="214"/>
      <c r="BA253" s="214"/>
      <c r="BB253" s="214"/>
      <c r="BC253" s="214"/>
      <c r="BD253" s="214"/>
      <c r="BE253" s="216"/>
      <c r="BF253" s="216"/>
      <c r="BG253" s="222"/>
      <c r="BH253" s="223"/>
      <c r="BI253" s="223"/>
      <c r="BJ253" s="224"/>
    </row>
    <row r="254" spans="2:65" ht="15.5" x14ac:dyDescent="0.35">
      <c r="B254" s="177"/>
      <c r="C254" s="248" t="s">
        <v>168</v>
      </c>
      <c r="D254" s="57"/>
      <c r="E254" s="57"/>
      <c r="F254" s="57"/>
      <c r="G254" s="57"/>
      <c r="H254" s="57"/>
      <c r="I254" s="253"/>
      <c r="J254" s="253"/>
      <c r="K254" s="253"/>
      <c r="L254" s="253"/>
      <c r="M254" s="253"/>
      <c r="N254" s="253"/>
      <c r="O254" s="253"/>
      <c r="P254" s="38"/>
      <c r="Q254" s="178"/>
      <c r="X254" s="226"/>
      <c r="Y254" s="227"/>
      <c r="Z254" s="227"/>
      <c r="AA254" s="227"/>
      <c r="AB254" s="227"/>
      <c r="AC254" s="227"/>
      <c r="AD254" s="227"/>
      <c r="AE254" s="227"/>
      <c r="AF254" s="227"/>
      <c r="AG254" s="227"/>
      <c r="AH254" s="227"/>
      <c r="AI254" s="227"/>
      <c r="AJ254" s="227"/>
      <c r="AK254" s="227"/>
      <c r="AL254" s="227"/>
      <c r="AM254" s="227"/>
      <c r="AN254" s="228"/>
      <c r="AO254" s="229"/>
      <c r="AP254" s="229"/>
      <c r="AQ254" s="229"/>
      <c r="AR254" s="229"/>
      <c r="AS254" s="229"/>
      <c r="AT254" s="229"/>
      <c r="AU254" s="229"/>
      <c r="AV254" s="229"/>
      <c r="AW254" s="229"/>
      <c r="AX254" s="229"/>
      <c r="AY254" s="229"/>
      <c r="AZ254" s="229"/>
      <c r="BA254" s="229"/>
      <c r="BB254" s="229"/>
      <c r="BC254" s="229"/>
      <c r="BD254" s="229"/>
      <c r="BE254" s="229"/>
      <c r="BF254" s="229"/>
      <c r="BG254" s="38"/>
      <c r="BH254" s="38"/>
      <c r="BI254" s="38"/>
      <c r="BJ254" s="178"/>
    </row>
    <row r="255" spans="2:65" ht="15.5" x14ac:dyDescent="0.35">
      <c r="B255" s="177"/>
      <c r="C255" s="251" t="s">
        <v>161</v>
      </c>
      <c r="D255" s="58">
        <f t="shared" ref="D255:O255" si="120">(D$231-D$233)*D243</f>
        <v>0</v>
      </c>
      <c r="E255" s="58">
        <f t="shared" si="120"/>
        <v>0</v>
      </c>
      <c r="F255" s="58">
        <f t="shared" si="120"/>
        <v>0</v>
      </c>
      <c r="G255" s="58">
        <f t="shared" si="120"/>
        <v>0</v>
      </c>
      <c r="H255" s="58">
        <f t="shared" si="120"/>
        <v>0</v>
      </c>
      <c r="I255" s="58">
        <f t="shared" si="120"/>
        <v>0</v>
      </c>
      <c r="J255" s="58">
        <f t="shared" si="120"/>
        <v>0</v>
      </c>
      <c r="K255" s="58">
        <f t="shared" si="120"/>
        <v>0</v>
      </c>
      <c r="L255" s="58">
        <f t="shared" si="120"/>
        <v>0</v>
      </c>
      <c r="M255" s="58">
        <f t="shared" si="120"/>
        <v>0</v>
      </c>
      <c r="N255" s="58">
        <f t="shared" si="120"/>
        <v>0</v>
      </c>
      <c r="O255" s="58">
        <f t="shared" si="120"/>
        <v>0</v>
      </c>
      <c r="P255" s="38"/>
      <c r="Q255" s="178"/>
      <c r="X255" s="177" t="s">
        <v>169</v>
      </c>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178"/>
    </row>
    <row r="256" spans="2:65" ht="15.5" x14ac:dyDescent="0.35">
      <c r="B256" s="177"/>
      <c r="C256" s="251" t="s">
        <v>162</v>
      </c>
      <c r="D256" s="58">
        <f t="shared" ref="D256:O256" si="121">(D$231-D$233)*D244</f>
        <v>0</v>
      </c>
      <c r="E256" s="58">
        <f t="shared" si="121"/>
        <v>0</v>
      </c>
      <c r="F256" s="58">
        <f t="shared" si="121"/>
        <v>0</v>
      </c>
      <c r="G256" s="58">
        <f t="shared" si="121"/>
        <v>0</v>
      </c>
      <c r="H256" s="58">
        <f t="shared" si="121"/>
        <v>0</v>
      </c>
      <c r="I256" s="58">
        <f t="shared" si="121"/>
        <v>0</v>
      </c>
      <c r="J256" s="58">
        <f t="shared" si="121"/>
        <v>0</v>
      </c>
      <c r="K256" s="58">
        <f t="shared" si="121"/>
        <v>0</v>
      </c>
      <c r="L256" s="58">
        <f t="shared" si="121"/>
        <v>0</v>
      </c>
      <c r="M256" s="58">
        <f t="shared" si="121"/>
        <v>0</v>
      </c>
      <c r="N256" s="58">
        <f t="shared" si="121"/>
        <v>0</v>
      </c>
      <c r="O256" s="58">
        <f t="shared" si="121"/>
        <v>0</v>
      </c>
      <c r="P256" s="38"/>
      <c r="Q256" s="178"/>
      <c r="X256" s="177"/>
      <c r="Y256" s="38"/>
      <c r="Z256" s="194" t="str">
        <f t="shared" ref="Z256:BC256" si="122">IFERROR(SUMIF(Z259:Z282,"&gt;0",Z259:Z282)/-SUMIF(Z259:Z282,"&lt;0",Z259:Z282),"")</f>
        <v/>
      </c>
      <c r="AA256" s="194" t="str">
        <f t="shared" si="122"/>
        <v/>
      </c>
      <c r="AB256" s="194" t="str">
        <f t="shared" si="122"/>
        <v/>
      </c>
      <c r="AC256" s="194" t="str">
        <f t="shared" si="122"/>
        <v/>
      </c>
      <c r="AD256" s="194" t="str">
        <f t="shared" si="122"/>
        <v/>
      </c>
      <c r="AE256" s="194" t="str">
        <f t="shared" si="122"/>
        <v/>
      </c>
      <c r="AF256" s="194" t="str">
        <f t="shared" si="122"/>
        <v/>
      </c>
      <c r="AG256" s="194" t="str">
        <f t="shared" si="122"/>
        <v/>
      </c>
      <c r="AH256" s="194" t="str">
        <f t="shared" si="122"/>
        <v/>
      </c>
      <c r="AI256" s="194" t="str">
        <f t="shared" si="122"/>
        <v/>
      </c>
      <c r="AJ256" s="194" t="str">
        <f t="shared" si="122"/>
        <v/>
      </c>
      <c r="AK256" s="194" t="str">
        <f t="shared" si="122"/>
        <v/>
      </c>
      <c r="AL256" s="194" t="str">
        <f t="shared" si="122"/>
        <v/>
      </c>
      <c r="AM256" s="194" t="str">
        <f t="shared" si="122"/>
        <v/>
      </c>
      <c r="AN256" s="194" t="str">
        <f t="shared" si="122"/>
        <v/>
      </c>
      <c r="AO256" s="194" t="str">
        <f t="shared" si="122"/>
        <v/>
      </c>
      <c r="AP256" s="194" t="str">
        <f t="shared" si="122"/>
        <v/>
      </c>
      <c r="AQ256" s="194" t="str">
        <f t="shared" si="122"/>
        <v/>
      </c>
      <c r="AR256" s="194" t="str">
        <f t="shared" si="122"/>
        <v/>
      </c>
      <c r="AS256" s="194" t="str">
        <f t="shared" si="122"/>
        <v/>
      </c>
      <c r="AT256" s="194" t="str">
        <f t="shared" si="122"/>
        <v/>
      </c>
      <c r="AU256" s="194" t="str">
        <f t="shared" si="122"/>
        <v/>
      </c>
      <c r="AV256" s="194" t="str">
        <f t="shared" si="122"/>
        <v/>
      </c>
      <c r="AW256" s="194" t="str">
        <f t="shared" si="122"/>
        <v/>
      </c>
      <c r="AX256" s="194" t="str">
        <f t="shared" si="122"/>
        <v/>
      </c>
      <c r="AY256" s="194" t="str">
        <f t="shared" si="122"/>
        <v/>
      </c>
      <c r="AZ256" s="194" t="str">
        <f t="shared" si="122"/>
        <v/>
      </c>
      <c r="BA256" s="194" t="str">
        <f t="shared" si="122"/>
        <v/>
      </c>
      <c r="BB256" s="194" t="str">
        <f t="shared" si="122"/>
        <v/>
      </c>
      <c r="BC256" s="194" t="str">
        <f t="shared" si="122"/>
        <v/>
      </c>
      <c r="BD256" s="38"/>
      <c r="BE256" s="38"/>
      <c r="BF256" s="38"/>
      <c r="BG256" s="42"/>
      <c r="BH256" s="38"/>
      <c r="BI256" s="38"/>
      <c r="BJ256" s="178"/>
    </row>
    <row r="257" spans="2:62" ht="15.5" x14ac:dyDescent="0.35">
      <c r="B257" s="177"/>
      <c r="C257" s="248" t="s">
        <v>170</v>
      </c>
      <c r="D257" s="253"/>
      <c r="E257" s="253"/>
      <c r="F257" s="253"/>
      <c r="G257" s="253"/>
      <c r="H257" s="253"/>
      <c r="I257" s="253"/>
      <c r="J257" s="253"/>
      <c r="K257" s="253"/>
      <c r="L257" s="253"/>
      <c r="M257" s="253"/>
      <c r="N257" s="253"/>
      <c r="O257" s="253"/>
      <c r="P257" s="38"/>
      <c r="Q257" s="178"/>
      <c r="X257" s="177"/>
      <c r="Y257" s="179" t="s">
        <v>98</v>
      </c>
      <c r="Z257" s="60">
        <v>1</v>
      </c>
      <c r="AA257" s="60">
        <v>2</v>
      </c>
      <c r="AB257" s="60">
        <v>3</v>
      </c>
      <c r="AC257" s="60">
        <v>4</v>
      </c>
      <c r="AD257" s="60">
        <v>5</v>
      </c>
      <c r="AE257" s="60">
        <v>6</v>
      </c>
      <c r="AF257" s="60">
        <v>7</v>
      </c>
      <c r="AG257" s="60">
        <v>8</v>
      </c>
      <c r="AH257" s="60">
        <v>9</v>
      </c>
      <c r="AI257" s="60">
        <v>10</v>
      </c>
      <c r="AJ257" s="60">
        <v>11</v>
      </c>
      <c r="AK257" s="60">
        <v>12</v>
      </c>
      <c r="AL257" s="60">
        <v>13</v>
      </c>
      <c r="AM257" s="60">
        <v>14</v>
      </c>
      <c r="AN257" s="60">
        <v>15</v>
      </c>
      <c r="AO257" s="60">
        <v>16</v>
      </c>
      <c r="AP257" s="60">
        <v>17</v>
      </c>
      <c r="AQ257" s="60">
        <v>18</v>
      </c>
      <c r="AR257" s="60">
        <v>19</v>
      </c>
      <c r="AS257" s="60">
        <v>20</v>
      </c>
      <c r="AT257" s="60">
        <v>21</v>
      </c>
      <c r="AU257" s="60">
        <v>22</v>
      </c>
      <c r="AV257" s="60">
        <v>23</v>
      </c>
      <c r="AW257" s="60">
        <v>24</v>
      </c>
      <c r="AX257" s="60">
        <v>25</v>
      </c>
      <c r="AY257" s="60">
        <v>26</v>
      </c>
      <c r="AZ257" s="60">
        <v>27</v>
      </c>
      <c r="BA257" s="60">
        <v>28</v>
      </c>
      <c r="BB257" s="60">
        <v>29</v>
      </c>
      <c r="BC257" s="60">
        <v>30</v>
      </c>
      <c r="BD257" s="38"/>
      <c r="BE257" s="439" t="s">
        <v>99</v>
      </c>
      <c r="BF257" s="440"/>
      <c r="BG257" s="196" t="s">
        <v>100</v>
      </c>
      <c r="BH257" s="196" t="s">
        <v>101</v>
      </c>
      <c r="BI257" s="196" t="s">
        <v>102</v>
      </c>
      <c r="BJ257" s="197" t="s">
        <v>103</v>
      </c>
    </row>
    <row r="258" spans="2:62" ht="15.5" x14ac:dyDescent="0.35">
      <c r="B258" s="177"/>
      <c r="C258" s="249"/>
      <c r="D258" s="250">
        <f t="shared" ref="D258:O258" si="123">D256+D255</f>
        <v>0</v>
      </c>
      <c r="E258" s="250">
        <f t="shared" si="123"/>
        <v>0</v>
      </c>
      <c r="F258" s="250">
        <f t="shared" si="123"/>
        <v>0</v>
      </c>
      <c r="G258" s="250">
        <f t="shared" si="123"/>
        <v>0</v>
      </c>
      <c r="H258" s="250">
        <f t="shared" si="123"/>
        <v>0</v>
      </c>
      <c r="I258" s="250">
        <f t="shared" si="123"/>
        <v>0</v>
      </c>
      <c r="J258" s="250">
        <f t="shared" si="123"/>
        <v>0</v>
      </c>
      <c r="K258" s="250">
        <f t="shared" si="123"/>
        <v>0</v>
      </c>
      <c r="L258" s="250">
        <f t="shared" si="123"/>
        <v>0</v>
      </c>
      <c r="M258" s="250">
        <f t="shared" si="123"/>
        <v>0</v>
      </c>
      <c r="N258" s="250">
        <f t="shared" si="123"/>
        <v>0</v>
      </c>
      <c r="O258" s="250">
        <f t="shared" si="123"/>
        <v>0</v>
      </c>
      <c r="P258" s="38"/>
      <c r="Q258" s="178"/>
      <c r="X258" s="177"/>
      <c r="Y258" s="179"/>
      <c r="Z258" s="60" t="str">
        <f>VLOOKUP(WEEKDAY(CONCATENATE("9","/",Z257,"/",$AJ$6)),$BY$11:$BZ$17,2,FALSE)</f>
        <v>Sat</v>
      </c>
      <c r="AA258" s="60" t="str">
        <f t="shared" ref="AA258:BC258" si="124">VLOOKUP(WEEKDAY(CONCATENATE("9","/",AA257,"/",$AJ$6)),$BY$11:$BZ$17,2,FALSE)</f>
        <v>Sun</v>
      </c>
      <c r="AB258" s="60" t="str">
        <f t="shared" si="124"/>
        <v>Mon</v>
      </c>
      <c r="AC258" s="60" t="str">
        <f t="shared" si="124"/>
        <v>Tues</v>
      </c>
      <c r="AD258" s="60" t="str">
        <f t="shared" si="124"/>
        <v>Wed</v>
      </c>
      <c r="AE258" s="60" t="str">
        <f t="shared" si="124"/>
        <v>Thur</v>
      </c>
      <c r="AF258" s="60" t="str">
        <f t="shared" si="124"/>
        <v>Fri</v>
      </c>
      <c r="AG258" s="60" t="str">
        <f t="shared" si="124"/>
        <v>Sat</v>
      </c>
      <c r="AH258" s="60" t="str">
        <f t="shared" si="124"/>
        <v>Sun</v>
      </c>
      <c r="AI258" s="60" t="str">
        <f t="shared" si="124"/>
        <v>Mon</v>
      </c>
      <c r="AJ258" s="60" t="str">
        <f t="shared" si="124"/>
        <v>Tues</v>
      </c>
      <c r="AK258" s="60" t="str">
        <f t="shared" si="124"/>
        <v>Wed</v>
      </c>
      <c r="AL258" s="60" t="str">
        <f t="shared" si="124"/>
        <v>Thur</v>
      </c>
      <c r="AM258" s="60" t="str">
        <f t="shared" si="124"/>
        <v>Fri</v>
      </c>
      <c r="AN258" s="60" t="str">
        <f t="shared" si="124"/>
        <v>Sat</v>
      </c>
      <c r="AO258" s="60" t="str">
        <f t="shared" si="124"/>
        <v>Sun</v>
      </c>
      <c r="AP258" s="60" t="str">
        <f t="shared" si="124"/>
        <v>Mon</v>
      </c>
      <c r="AQ258" s="60" t="str">
        <f t="shared" si="124"/>
        <v>Tues</v>
      </c>
      <c r="AR258" s="60" t="str">
        <f t="shared" si="124"/>
        <v>Wed</v>
      </c>
      <c r="AS258" s="60" t="str">
        <f t="shared" si="124"/>
        <v>Thur</v>
      </c>
      <c r="AT258" s="60" t="str">
        <f t="shared" si="124"/>
        <v>Fri</v>
      </c>
      <c r="AU258" s="60" t="str">
        <f t="shared" si="124"/>
        <v>Sat</v>
      </c>
      <c r="AV258" s="60" t="str">
        <f t="shared" si="124"/>
        <v>Sun</v>
      </c>
      <c r="AW258" s="60" t="str">
        <f t="shared" si="124"/>
        <v>Mon</v>
      </c>
      <c r="AX258" s="60" t="str">
        <f t="shared" si="124"/>
        <v>Tues</v>
      </c>
      <c r="AY258" s="60" t="str">
        <f t="shared" si="124"/>
        <v>Wed</v>
      </c>
      <c r="AZ258" s="60" t="str">
        <f t="shared" si="124"/>
        <v>Thur</v>
      </c>
      <c r="BA258" s="60" t="str">
        <f t="shared" si="124"/>
        <v>Fri</v>
      </c>
      <c r="BB258" s="60" t="str">
        <f t="shared" si="124"/>
        <v>Sat</v>
      </c>
      <c r="BC258" s="60" t="str">
        <f t="shared" si="124"/>
        <v>Sun</v>
      </c>
      <c r="BD258" s="38"/>
      <c r="BE258" s="439" t="s">
        <v>105</v>
      </c>
      <c r="BF258" s="440"/>
      <c r="BG258" s="196" t="s">
        <v>54</v>
      </c>
      <c r="BH258" s="196" t="s">
        <v>54</v>
      </c>
      <c r="BI258" s="196" t="s">
        <v>54</v>
      </c>
      <c r="BJ258" s="197" t="s">
        <v>54</v>
      </c>
    </row>
    <row r="259" spans="2:62" ht="15.5" x14ac:dyDescent="0.35">
      <c r="B259" s="177"/>
      <c r="C259" s="244"/>
      <c r="D259" s="253"/>
      <c r="E259" s="253"/>
      <c r="F259" s="253"/>
      <c r="G259" s="253"/>
      <c r="H259" s="253"/>
      <c r="I259" s="253"/>
      <c r="J259" s="253"/>
      <c r="K259" s="253"/>
      <c r="L259" s="253"/>
      <c r="M259" s="253"/>
      <c r="N259" s="253"/>
      <c r="O259" s="253"/>
      <c r="P259" s="38"/>
      <c r="Q259" s="178"/>
      <c r="X259" s="177"/>
      <c r="Y259" s="198">
        <v>1</v>
      </c>
      <c r="Z259" s="199"/>
      <c r="AA259" s="199"/>
      <c r="AB259" s="199"/>
      <c r="AC259" s="199"/>
      <c r="AD259" s="199"/>
      <c r="AE259" s="199"/>
      <c r="AF259" s="199"/>
      <c r="AG259" s="199"/>
      <c r="AH259" s="199"/>
      <c r="AI259" s="199"/>
      <c r="AJ259" s="199"/>
      <c r="AK259" s="199"/>
      <c r="AL259" s="199"/>
      <c r="AM259" s="199"/>
      <c r="AN259" s="199"/>
      <c r="AO259" s="199"/>
      <c r="AP259" s="199"/>
      <c r="AQ259" s="199"/>
      <c r="AR259" s="199"/>
      <c r="AS259" s="199"/>
      <c r="AT259" s="199"/>
      <c r="AU259" s="199"/>
      <c r="AV259" s="199"/>
      <c r="AW259" s="199"/>
      <c r="AX259" s="199"/>
      <c r="AY259" s="199"/>
      <c r="AZ259" s="199"/>
      <c r="BA259" s="199"/>
      <c r="BB259" s="199"/>
      <c r="BC259" s="199"/>
      <c r="BD259" s="38"/>
      <c r="BE259" s="437">
        <f>SUM(Z259:BC259)/COUNT(Z$257:BC$257)</f>
        <v>0</v>
      </c>
      <c r="BF259" s="438">
        <f t="shared" ref="BF259" si="125">SUM(AA259:BC259)/COUNT(AA$40:BC$40)</f>
        <v>0</v>
      </c>
      <c r="BG259" s="200">
        <f t="shared" ref="BG259:BG265" si="126">SUM($Z259:$BD259)</f>
        <v>0</v>
      </c>
      <c r="BH259" s="200">
        <v>0</v>
      </c>
      <c r="BI259" s="201">
        <f>SUMIF(Z259:BD259,"&lt;0",Z259:BD259)</f>
        <v>0</v>
      </c>
      <c r="BJ259" s="202">
        <f>SUMIF(Z259:BD259,"&gt;0",Z259:BD259)</f>
        <v>0</v>
      </c>
    </row>
    <row r="260" spans="2:62" ht="15.5" x14ac:dyDescent="0.35">
      <c r="B260" s="177"/>
      <c r="C260" s="241" t="s">
        <v>171</v>
      </c>
      <c r="D260" s="149"/>
      <c r="E260" s="149"/>
      <c r="F260" s="255"/>
      <c r="G260" s="255"/>
      <c r="H260" s="255"/>
      <c r="I260" s="255"/>
      <c r="J260" s="255"/>
      <c r="K260" s="255"/>
      <c r="L260" s="255"/>
      <c r="M260" s="255"/>
      <c r="N260" s="255"/>
      <c r="O260" s="255"/>
      <c r="P260" s="38"/>
      <c r="Q260" s="178"/>
      <c r="X260" s="177"/>
      <c r="Y260" s="198">
        <v>2</v>
      </c>
      <c r="Z260" s="199"/>
      <c r="AA260" s="199"/>
      <c r="AB260" s="199"/>
      <c r="AC260" s="199"/>
      <c r="AD260" s="199"/>
      <c r="AE260" s="199"/>
      <c r="AF260" s="199"/>
      <c r="AG260" s="199"/>
      <c r="AH260" s="199"/>
      <c r="AI260" s="199"/>
      <c r="AJ260" s="199"/>
      <c r="AK260" s="199"/>
      <c r="AL260" s="199"/>
      <c r="AM260" s="199"/>
      <c r="AN260" s="199"/>
      <c r="AO260" s="199"/>
      <c r="AP260" s="199"/>
      <c r="AQ260" s="199"/>
      <c r="AR260" s="199"/>
      <c r="AS260" s="199"/>
      <c r="AT260" s="199"/>
      <c r="AU260" s="199"/>
      <c r="AV260" s="199"/>
      <c r="AW260" s="199"/>
      <c r="AX260" s="199"/>
      <c r="AY260" s="199"/>
      <c r="AZ260" s="199"/>
      <c r="BA260" s="199"/>
      <c r="BB260" s="199"/>
      <c r="BC260" s="199"/>
      <c r="BD260" s="38"/>
      <c r="BE260" s="437">
        <f t="shared" ref="BE260:BE282" si="127">SUM(Z260:BC260)/COUNT(Z$257:BC$257)</f>
        <v>0</v>
      </c>
      <c r="BF260" s="438">
        <f t="shared" ref="BF260:BF282" si="128">SUM(AA260:BC260)/COUNT(AA$40:BC$40)</f>
        <v>0</v>
      </c>
      <c r="BG260" s="203">
        <f t="shared" si="126"/>
        <v>0</v>
      </c>
      <c r="BH260" s="203">
        <v>0</v>
      </c>
      <c r="BI260" s="204">
        <f t="shared" ref="BI260:BI282" si="129">SUMIF(Z260:BD260,"&lt;0",Z260:BD260)</f>
        <v>0</v>
      </c>
      <c r="BJ260" s="205">
        <f t="shared" ref="BJ260:BJ282" si="130">SUMIF(Z260:BD260,"&gt;0",Z260:BD260)</f>
        <v>0</v>
      </c>
    </row>
    <row r="261" spans="2:62" ht="15.5" x14ac:dyDescent="0.35">
      <c r="B261" s="177"/>
      <c r="C261" s="38" t="s">
        <v>161</v>
      </c>
      <c r="D261" s="250">
        <f>BI36</f>
        <v>0</v>
      </c>
      <c r="E261" s="250">
        <f>BI66</f>
        <v>0</v>
      </c>
      <c r="F261" s="250">
        <f>BI97</f>
        <v>0</v>
      </c>
      <c r="G261" s="250">
        <f>BI128</f>
        <v>0</v>
      </c>
      <c r="H261" s="250">
        <f>BI159</f>
        <v>0</v>
      </c>
      <c r="I261" s="250">
        <f>BI190</f>
        <v>0</v>
      </c>
      <c r="J261" s="250">
        <f>BI221</f>
        <v>0</v>
      </c>
      <c r="K261" s="250">
        <f>BI252</f>
        <v>0</v>
      </c>
      <c r="L261" s="250">
        <f>BI283</f>
        <v>0</v>
      </c>
      <c r="M261" s="250">
        <f>BI314</f>
        <v>0</v>
      </c>
      <c r="N261" s="250">
        <f>BI345</f>
        <v>0</v>
      </c>
      <c r="O261" s="250">
        <f>BI376</f>
        <v>0</v>
      </c>
      <c r="P261" s="38"/>
      <c r="Q261" s="178"/>
      <c r="X261" s="177"/>
      <c r="Y261" s="198">
        <v>3</v>
      </c>
      <c r="Z261" s="199"/>
      <c r="AA261" s="199"/>
      <c r="AB261" s="199"/>
      <c r="AC261" s="199"/>
      <c r="AD261" s="199"/>
      <c r="AE261" s="199"/>
      <c r="AF261" s="199"/>
      <c r="AG261" s="199"/>
      <c r="AH261" s="199"/>
      <c r="AI261" s="199"/>
      <c r="AJ261" s="199"/>
      <c r="AK261" s="199"/>
      <c r="AL261" s="199"/>
      <c r="AM261" s="199"/>
      <c r="AN261" s="199"/>
      <c r="AO261" s="199"/>
      <c r="AP261" s="199"/>
      <c r="AQ261" s="199"/>
      <c r="AR261" s="199"/>
      <c r="AS261" s="199"/>
      <c r="AT261" s="199"/>
      <c r="AU261" s="199"/>
      <c r="AV261" s="199"/>
      <c r="AW261" s="199"/>
      <c r="AX261" s="199"/>
      <c r="AY261" s="199"/>
      <c r="AZ261" s="199"/>
      <c r="BA261" s="199"/>
      <c r="BB261" s="199"/>
      <c r="BC261" s="199"/>
      <c r="BD261" s="38"/>
      <c r="BE261" s="437">
        <f t="shared" si="127"/>
        <v>0</v>
      </c>
      <c r="BF261" s="438">
        <f t="shared" si="128"/>
        <v>0</v>
      </c>
      <c r="BG261" s="203">
        <f t="shared" si="126"/>
        <v>0</v>
      </c>
      <c r="BH261" s="203">
        <v>0</v>
      </c>
      <c r="BI261" s="204">
        <f t="shared" si="129"/>
        <v>0</v>
      </c>
      <c r="BJ261" s="205">
        <f t="shared" si="130"/>
        <v>0</v>
      </c>
    </row>
    <row r="262" spans="2:62" ht="15.5" x14ac:dyDescent="0.35">
      <c r="B262" s="177"/>
      <c r="C262" s="38" t="s">
        <v>162</v>
      </c>
      <c r="D262" s="250">
        <f>BJ36</f>
        <v>0</v>
      </c>
      <c r="E262" s="250">
        <f>BJ66</f>
        <v>0</v>
      </c>
      <c r="F262" s="250">
        <f>BJ97</f>
        <v>0</v>
      </c>
      <c r="G262" s="250">
        <f>BJ128</f>
        <v>0</v>
      </c>
      <c r="H262" s="250">
        <f>BJ159</f>
        <v>0</v>
      </c>
      <c r="I262" s="250">
        <f>BJ190</f>
        <v>0</v>
      </c>
      <c r="J262" s="250">
        <f>BJ221</f>
        <v>0</v>
      </c>
      <c r="K262" s="250">
        <f>BJ252</f>
        <v>0</v>
      </c>
      <c r="L262" s="250">
        <f>BJ283</f>
        <v>0</v>
      </c>
      <c r="M262" s="250">
        <f>BJ314</f>
        <v>0</v>
      </c>
      <c r="N262" s="250">
        <f>BJ345</f>
        <v>0</v>
      </c>
      <c r="O262" s="250">
        <f>BJ376</f>
        <v>0</v>
      </c>
      <c r="P262" s="38"/>
      <c r="Q262" s="178"/>
      <c r="X262" s="177"/>
      <c r="Y262" s="198">
        <v>4</v>
      </c>
      <c r="Z262" s="199"/>
      <c r="AA262" s="199"/>
      <c r="AB262" s="199"/>
      <c r="AC262" s="199"/>
      <c r="AD262" s="199"/>
      <c r="AE262" s="199"/>
      <c r="AF262" s="199"/>
      <c r="AG262" s="199"/>
      <c r="AH262" s="199"/>
      <c r="AI262" s="199"/>
      <c r="AJ262" s="199"/>
      <c r="AK262" s="199"/>
      <c r="AL262" s="199"/>
      <c r="AM262" s="199"/>
      <c r="AN262" s="199"/>
      <c r="AO262" s="199"/>
      <c r="AP262" s="199"/>
      <c r="AQ262" s="199"/>
      <c r="AR262" s="199"/>
      <c r="AS262" s="199"/>
      <c r="AT262" s="199"/>
      <c r="AU262" s="199"/>
      <c r="AV262" s="199"/>
      <c r="AW262" s="199"/>
      <c r="AX262" s="199"/>
      <c r="AY262" s="199"/>
      <c r="AZ262" s="199"/>
      <c r="BA262" s="199"/>
      <c r="BB262" s="199"/>
      <c r="BC262" s="199"/>
      <c r="BD262" s="38"/>
      <c r="BE262" s="437">
        <f t="shared" si="127"/>
        <v>0</v>
      </c>
      <c r="BF262" s="438">
        <f t="shared" si="128"/>
        <v>0</v>
      </c>
      <c r="BG262" s="203">
        <f t="shared" si="126"/>
        <v>0</v>
      </c>
      <c r="BH262" s="203">
        <v>0</v>
      </c>
      <c r="BI262" s="204">
        <f t="shared" si="129"/>
        <v>0</v>
      </c>
      <c r="BJ262" s="205">
        <f t="shared" si="130"/>
        <v>0</v>
      </c>
    </row>
    <row r="263" spans="2:62" ht="15.5" x14ac:dyDescent="0.35">
      <c r="B263" s="177"/>
      <c r="C263" s="38" t="s">
        <v>172</v>
      </c>
      <c r="D263" s="250">
        <f t="shared" ref="D263:O263" si="131">SUM(D261:D262)</f>
        <v>0</v>
      </c>
      <c r="E263" s="250">
        <f t="shared" si="131"/>
        <v>0</v>
      </c>
      <c r="F263" s="250">
        <f t="shared" si="131"/>
        <v>0</v>
      </c>
      <c r="G263" s="250">
        <f t="shared" si="131"/>
        <v>0</v>
      </c>
      <c r="H263" s="250">
        <f t="shared" si="131"/>
        <v>0</v>
      </c>
      <c r="I263" s="250">
        <f t="shared" si="131"/>
        <v>0</v>
      </c>
      <c r="J263" s="250">
        <f t="shared" si="131"/>
        <v>0</v>
      </c>
      <c r="K263" s="250">
        <f t="shared" si="131"/>
        <v>0</v>
      </c>
      <c r="L263" s="250">
        <f t="shared" si="131"/>
        <v>0</v>
      </c>
      <c r="M263" s="250">
        <f t="shared" si="131"/>
        <v>0</v>
      </c>
      <c r="N263" s="250">
        <f t="shared" si="131"/>
        <v>0</v>
      </c>
      <c r="O263" s="250">
        <f t="shared" si="131"/>
        <v>0</v>
      </c>
      <c r="P263" s="38"/>
      <c r="Q263" s="178"/>
      <c r="X263" s="177"/>
      <c r="Y263" s="198">
        <v>5</v>
      </c>
      <c r="Z263" s="199"/>
      <c r="AA263" s="199"/>
      <c r="AB263" s="199"/>
      <c r="AC263" s="199"/>
      <c r="AD263" s="199"/>
      <c r="AE263" s="199"/>
      <c r="AF263" s="199"/>
      <c r="AG263" s="199"/>
      <c r="AH263" s="199"/>
      <c r="AI263" s="199"/>
      <c r="AJ263" s="199"/>
      <c r="AK263" s="199"/>
      <c r="AL263" s="199"/>
      <c r="AM263" s="199"/>
      <c r="AN263" s="199"/>
      <c r="AO263" s="199"/>
      <c r="AP263" s="199"/>
      <c r="AQ263" s="199"/>
      <c r="AR263" s="199"/>
      <c r="AS263" s="199"/>
      <c r="AT263" s="199"/>
      <c r="AU263" s="199"/>
      <c r="AV263" s="199"/>
      <c r="AW263" s="199"/>
      <c r="AX263" s="199"/>
      <c r="AY263" s="199"/>
      <c r="AZ263" s="199"/>
      <c r="BA263" s="199"/>
      <c r="BB263" s="199"/>
      <c r="BC263" s="199"/>
      <c r="BD263" s="38"/>
      <c r="BE263" s="437">
        <f t="shared" si="127"/>
        <v>0</v>
      </c>
      <c r="BF263" s="438">
        <f t="shared" si="128"/>
        <v>0</v>
      </c>
      <c r="BG263" s="203">
        <f t="shared" si="126"/>
        <v>0</v>
      </c>
      <c r="BH263" s="203">
        <v>0</v>
      </c>
      <c r="BI263" s="204">
        <f t="shared" si="129"/>
        <v>0</v>
      </c>
      <c r="BJ263" s="205">
        <f t="shared" si="130"/>
        <v>0</v>
      </c>
    </row>
    <row r="264" spans="2:62" ht="15.5" x14ac:dyDescent="0.35">
      <c r="B264" s="177"/>
      <c r="C264" s="251" t="s">
        <v>173</v>
      </c>
      <c r="D264" s="254" t="str">
        <f t="shared" ref="D264:O264" si="132">IFERROR(-D262/D261,"N/A")</f>
        <v>N/A</v>
      </c>
      <c r="E264" s="254" t="str">
        <f t="shared" si="132"/>
        <v>N/A</v>
      </c>
      <c r="F264" s="254" t="str">
        <f t="shared" si="132"/>
        <v>N/A</v>
      </c>
      <c r="G264" s="254" t="str">
        <f t="shared" si="132"/>
        <v>N/A</v>
      </c>
      <c r="H264" s="254" t="str">
        <f t="shared" si="132"/>
        <v>N/A</v>
      </c>
      <c r="I264" s="254" t="str">
        <f t="shared" si="132"/>
        <v>N/A</v>
      </c>
      <c r="J264" s="254" t="str">
        <f t="shared" si="132"/>
        <v>N/A</v>
      </c>
      <c r="K264" s="254" t="str">
        <f t="shared" si="132"/>
        <v>N/A</v>
      </c>
      <c r="L264" s="254" t="str">
        <f t="shared" si="132"/>
        <v>N/A</v>
      </c>
      <c r="M264" s="254" t="str">
        <f t="shared" si="132"/>
        <v>N/A</v>
      </c>
      <c r="N264" s="254" t="str">
        <f t="shared" si="132"/>
        <v>N/A</v>
      </c>
      <c r="O264" s="254" t="str">
        <f t="shared" si="132"/>
        <v>N/A</v>
      </c>
      <c r="P264" s="38"/>
      <c r="Q264" s="178"/>
      <c r="X264" s="177"/>
      <c r="Y264" s="198">
        <v>6</v>
      </c>
      <c r="Z264" s="199"/>
      <c r="AA264" s="199"/>
      <c r="AB264" s="199"/>
      <c r="AC264" s="199"/>
      <c r="AD264" s="199"/>
      <c r="AE264" s="199"/>
      <c r="AF264" s="199"/>
      <c r="AG264" s="199"/>
      <c r="AH264" s="199"/>
      <c r="AI264" s="199"/>
      <c r="AJ264" s="199"/>
      <c r="AK264" s="199"/>
      <c r="AL264" s="199"/>
      <c r="AM264" s="199"/>
      <c r="AN264" s="199"/>
      <c r="AO264" s="199"/>
      <c r="AP264" s="199"/>
      <c r="AQ264" s="199"/>
      <c r="AR264" s="199"/>
      <c r="AS264" s="199"/>
      <c r="AT264" s="199"/>
      <c r="AU264" s="199"/>
      <c r="AV264" s="199"/>
      <c r="AW264" s="199"/>
      <c r="AX264" s="199"/>
      <c r="AY264" s="199"/>
      <c r="AZ264" s="199"/>
      <c r="BA264" s="199"/>
      <c r="BB264" s="199"/>
      <c r="BC264" s="199"/>
      <c r="BD264" s="38"/>
      <c r="BE264" s="437">
        <f t="shared" si="127"/>
        <v>0</v>
      </c>
      <c r="BF264" s="438">
        <f t="shared" si="128"/>
        <v>0</v>
      </c>
      <c r="BG264" s="203">
        <f t="shared" si="126"/>
        <v>0</v>
      </c>
      <c r="BH264" s="203">
        <v>0</v>
      </c>
      <c r="BI264" s="204">
        <f t="shared" si="129"/>
        <v>0</v>
      </c>
      <c r="BJ264" s="205">
        <f t="shared" si="130"/>
        <v>0</v>
      </c>
    </row>
    <row r="265" spans="2:62" ht="15.5" x14ac:dyDescent="0.35">
      <c r="B265" s="177"/>
      <c r="C265" s="244"/>
      <c r="D265" s="253"/>
      <c r="E265" s="253"/>
      <c r="F265" s="253"/>
      <c r="G265" s="253"/>
      <c r="H265" s="253"/>
      <c r="I265" s="253"/>
      <c r="J265" s="253"/>
      <c r="K265" s="253"/>
      <c r="L265" s="253"/>
      <c r="M265" s="253"/>
      <c r="N265" s="253"/>
      <c r="O265" s="254" t="str">
        <f>IFERROR(-SUM(D262:O262)/SUM(D261:O261),"N/A")</f>
        <v>N/A</v>
      </c>
      <c r="P265" s="38"/>
      <c r="Q265" s="178"/>
      <c r="X265" s="177"/>
      <c r="Y265" s="198">
        <v>7</v>
      </c>
      <c r="Z265" s="199"/>
      <c r="AA265" s="199"/>
      <c r="AB265" s="199"/>
      <c r="AC265" s="199"/>
      <c r="AD265" s="199"/>
      <c r="AE265" s="199"/>
      <c r="AF265" s="199"/>
      <c r="AG265" s="199"/>
      <c r="AH265" s="199"/>
      <c r="AI265" s="199"/>
      <c r="AJ265" s="199"/>
      <c r="AK265" s="199"/>
      <c r="AL265" s="199"/>
      <c r="AM265" s="199"/>
      <c r="AN265" s="199"/>
      <c r="AO265" s="199"/>
      <c r="AP265" s="199"/>
      <c r="AQ265" s="199"/>
      <c r="AR265" s="199"/>
      <c r="AS265" s="199"/>
      <c r="AT265" s="199"/>
      <c r="AU265" s="199"/>
      <c r="AV265" s="199"/>
      <c r="AW265" s="199"/>
      <c r="AX265" s="199"/>
      <c r="AY265" s="199"/>
      <c r="AZ265" s="199"/>
      <c r="BA265" s="199"/>
      <c r="BB265" s="199"/>
      <c r="BC265" s="199"/>
      <c r="BD265" s="38"/>
      <c r="BE265" s="437">
        <f t="shared" si="127"/>
        <v>0</v>
      </c>
      <c r="BF265" s="438">
        <f t="shared" si="128"/>
        <v>0</v>
      </c>
      <c r="BG265" s="203">
        <f t="shared" si="126"/>
        <v>0</v>
      </c>
      <c r="BH265" s="203">
        <v>0</v>
      </c>
      <c r="BI265" s="204">
        <f t="shared" si="129"/>
        <v>0</v>
      </c>
      <c r="BJ265" s="205">
        <f t="shared" si="130"/>
        <v>0</v>
      </c>
    </row>
    <row r="266" spans="2:62" ht="15.5" x14ac:dyDescent="0.35">
      <c r="B266" s="177"/>
      <c r="C266" s="244"/>
      <c r="D266" s="253"/>
      <c r="E266" s="253"/>
      <c r="F266" s="253"/>
      <c r="G266" s="253"/>
      <c r="H266" s="253"/>
      <c r="I266" s="253"/>
      <c r="J266" s="253"/>
      <c r="K266" s="253"/>
      <c r="L266" s="253"/>
      <c r="M266" s="253"/>
      <c r="N266" s="253"/>
      <c r="O266" s="253"/>
      <c r="P266" s="38"/>
      <c r="Q266" s="178"/>
      <c r="X266" s="177"/>
      <c r="Y266" s="198">
        <v>8</v>
      </c>
      <c r="Z266" s="199"/>
      <c r="AA266" s="199"/>
      <c r="AB266" s="199"/>
      <c r="AC266" s="199"/>
      <c r="AD266" s="199"/>
      <c r="AE266" s="199"/>
      <c r="AF266" s="199"/>
      <c r="AG266" s="199"/>
      <c r="AH266" s="199"/>
      <c r="AI266" s="199"/>
      <c r="AJ266" s="199"/>
      <c r="AK266" s="199"/>
      <c r="AL266" s="199"/>
      <c r="AM266" s="199"/>
      <c r="AN266" s="199"/>
      <c r="AO266" s="199"/>
      <c r="AP266" s="199"/>
      <c r="AQ266" s="199"/>
      <c r="AR266" s="199"/>
      <c r="AS266" s="199"/>
      <c r="AT266" s="199"/>
      <c r="AU266" s="199"/>
      <c r="AV266" s="199"/>
      <c r="AW266" s="199"/>
      <c r="AX266" s="199"/>
      <c r="AY266" s="199"/>
      <c r="AZ266" s="199"/>
      <c r="BA266" s="199"/>
      <c r="BB266" s="199"/>
      <c r="BC266" s="199"/>
      <c r="BD266" s="38"/>
      <c r="BE266" s="437">
        <f t="shared" si="127"/>
        <v>0</v>
      </c>
      <c r="BF266" s="438">
        <f t="shared" si="128"/>
        <v>0</v>
      </c>
      <c r="BG266" s="203">
        <f t="shared" ref="BG266:BG281" si="133">(SUMIF($Z$258:$BD$258,"Sat",$Z266:$BD266)+SUMIF($Z$258:$BD$258,"Sun",$Z266:$BD266))</f>
        <v>0</v>
      </c>
      <c r="BH266" s="203">
        <f t="shared" ref="BH266:BH281" si="134">(SUM($Z266:$BD266)-(SUMIF($Z$258:$BD$258,"Sat",$Z266:$BD266)+SUMIF($Z$258:$BD$258,"Sun",$Z266:$BD266)))</f>
        <v>0</v>
      </c>
      <c r="BI266" s="204">
        <f t="shared" si="129"/>
        <v>0</v>
      </c>
      <c r="BJ266" s="205">
        <f t="shared" si="130"/>
        <v>0</v>
      </c>
    </row>
    <row r="267" spans="2:62" ht="15.5" x14ac:dyDescent="0.35">
      <c r="B267" s="177"/>
      <c r="C267" s="241" t="s">
        <v>174</v>
      </c>
      <c r="D267" s="57"/>
      <c r="E267" s="57"/>
      <c r="F267" s="57"/>
      <c r="G267" s="57"/>
      <c r="H267" s="57"/>
      <c r="I267" s="57"/>
      <c r="J267" s="57"/>
      <c r="K267" s="253"/>
      <c r="L267" s="253"/>
      <c r="M267" s="253"/>
      <c r="N267" s="253"/>
      <c r="O267" s="253"/>
      <c r="P267" s="38"/>
      <c r="Q267" s="178"/>
      <c r="X267" s="177"/>
      <c r="Y267" s="198">
        <v>9</v>
      </c>
      <c r="Z267" s="199"/>
      <c r="AA267" s="199"/>
      <c r="AB267" s="199"/>
      <c r="AC267" s="199"/>
      <c r="AD267" s="199"/>
      <c r="AE267" s="199"/>
      <c r="AF267" s="199"/>
      <c r="AG267" s="199"/>
      <c r="AH267" s="199"/>
      <c r="AI267" s="199"/>
      <c r="AJ267" s="199"/>
      <c r="AK267" s="199"/>
      <c r="AL267" s="199"/>
      <c r="AM267" s="199"/>
      <c r="AN267" s="199"/>
      <c r="AO267" s="199"/>
      <c r="AP267" s="199"/>
      <c r="AQ267" s="199"/>
      <c r="AR267" s="199"/>
      <c r="AS267" s="199"/>
      <c r="AT267" s="199"/>
      <c r="AU267" s="199"/>
      <c r="AV267" s="199"/>
      <c r="AW267" s="199"/>
      <c r="AX267" s="199"/>
      <c r="AY267" s="199"/>
      <c r="AZ267" s="199"/>
      <c r="BA267" s="199"/>
      <c r="BB267" s="199"/>
      <c r="BC267" s="199"/>
      <c r="BD267" s="38"/>
      <c r="BE267" s="437">
        <f t="shared" si="127"/>
        <v>0</v>
      </c>
      <c r="BF267" s="438">
        <f t="shared" si="128"/>
        <v>0</v>
      </c>
      <c r="BG267" s="203">
        <f t="shared" si="133"/>
        <v>0</v>
      </c>
      <c r="BH267" s="203">
        <f t="shared" si="134"/>
        <v>0</v>
      </c>
      <c r="BI267" s="204">
        <f t="shared" si="129"/>
        <v>0</v>
      </c>
      <c r="BJ267" s="205">
        <f t="shared" si="130"/>
        <v>0</v>
      </c>
    </row>
    <row r="268" spans="2:62" ht="15.65" customHeight="1" x14ac:dyDescent="0.35">
      <c r="B268" s="177"/>
      <c r="C268" s="320"/>
      <c r="D268" s="314" t="s">
        <v>175</v>
      </c>
      <c r="E268" s="316"/>
      <c r="F268" s="315"/>
      <c r="G268" s="314" t="s">
        <v>176</v>
      </c>
      <c r="H268" s="315"/>
      <c r="I268" s="314" t="s">
        <v>177</v>
      </c>
      <c r="J268" s="315"/>
      <c r="K268" s="317" t="s">
        <v>178</v>
      </c>
      <c r="L268" s="318"/>
      <c r="M268" s="253"/>
      <c r="N268" s="253"/>
      <c r="O268" s="253"/>
      <c r="P268" s="253"/>
      <c r="Q268" s="178"/>
      <c r="X268" s="177"/>
      <c r="Y268" s="198">
        <v>10</v>
      </c>
      <c r="Z268" s="199"/>
      <c r="AA268" s="199"/>
      <c r="AB268" s="199"/>
      <c r="AC268" s="199"/>
      <c r="AD268" s="199"/>
      <c r="AE268" s="199"/>
      <c r="AF268" s="199"/>
      <c r="AG268" s="199"/>
      <c r="AH268" s="199"/>
      <c r="AI268" s="199"/>
      <c r="AJ268" s="199"/>
      <c r="AK268" s="199"/>
      <c r="AL268" s="199"/>
      <c r="AM268" s="199"/>
      <c r="AN268" s="199"/>
      <c r="AO268" s="199"/>
      <c r="AP268" s="199"/>
      <c r="AQ268" s="199"/>
      <c r="AR268" s="199"/>
      <c r="AS268" s="199"/>
      <c r="AT268" s="199"/>
      <c r="AU268" s="199"/>
      <c r="AV268" s="199"/>
      <c r="AW268" s="199"/>
      <c r="AX268" s="199"/>
      <c r="AY268" s="199"/>
      <c r="AZ268" s="199"/>
      <c r="BA268" s="199"/>
      <c r="BB268" s="199"/>
      <c r="BC268" s="199"/>
      <c r="BD268" s="38"/>
      <c r="BE268" s="437">
        <f t="shared" si="127"/>
        <v>0</v>
      </c>
      <c r="BF268" s="438">
        <f t="shared" si="128"/>
        <v>0</v>
      </c>
      <c r="BG268" s="203">
        <f t="shared" si="133"/>
        <v>0</v>
      </c>
      <c r="BH268" s="203">
        <f t="shared" si="134"/>
        <v>0</v>
      </c>
      <c r="BI268" s="204">
        <f t="shared" si="129"/>
        <v>0</v>
      </c>
      <c r="BJ268" s="205">
        <f t="shared" si="130"/>
        <v>0</v>
      </c>
    </row>
    <row r="269" spans="2:62" ht="15.5" x14ac:dyDescent="0.35">
      <c r="B269" s="177"/>
      <c r="C269" s="453" t="s">
        <v>179</v>
      </c>
      <c r="D269" s="454"/>
      <c r="E269" s="308">
        <f>SUM(D249:O249)</f>
        <v>0</v>
      </c>
      <c r="F269" s="309"/>
      <c r="G269" s="310">
        <f>SUM(D252:O252)</f>
        <v>0</v>
      </c>
      <c r="H269" s="311"/>
      <c r="I269" s="312">
        <f>SUM(D255:O255)</f>
        <v>0</v>
      </c>
      <c r="J269" s="313"/>
      <c r="K269" s="306">
        <f>IF('Part IV'!J16&gt;0,I269/('Part IV'!J16*8766),0)</f>
        <v>0</v>
      </c>
      <c r="L269" s="307"/>
      <c r="M269" s="253" t="s">
        <v>180</v>
      </c>
      <c r="N269" s="253"/>
      <c r="O269" s="253"/>
      <c r="P269" s="253"/>
      <c r="Q269" s="178"/>
      <c r="X269" s="177"/>
      <c r="Y269" s="198">
        <v>11</v>
      </c>
      <c r="Z269" s="199"/>
      <c r="AA269" s="199"/>
      <c r="AB269" s="199"/>
      <c r="AC269" s="199"/>
      <c r="AD269" s="199"/>
      <c r="AE269" s="199"/>
      <c r="AF269" s="199"/>
      <c r="AG269" s="199"/>
      <c r="AH269" s="199"/>
      <c r="AI269" s="199"/>
      <c r="AJ269" s="199"/>
      <c r="AK269" s="199"/>
      <c r="AL269" s="199"/>
      <c r="AM269" s="199"/>
      <c r="AN269" s="199"/>
      <c r="AO269" s="199"/>
      <c r="AP269" s="199"/>
      <c r="AQ269" s="199"/>
      <c r="AR269" s="199"/>
      <c r="AS269" s="199"/>
      <c r="AT269" s="199"/>
      <c r="AU269" s="199"/>
      <c r="AV269" s="199"/>
      <c r="AW269" s="199"/>
      <c r="AX269" s="199"/>
      <c r="AY269" s="199"/>
      <c r="AZ269" s="199"/>
      <c r="BA269" s="199"/>
      <c r="BB269" s="199"/>
      <c r="BC269" s="199"/>
      <c r="BD269" s="38"/>
      <c r="BE269" s="437">
        <f t="shared" si="127"/>
        <v>0</v>
      </c>
      <c r="BF269" s="438">
        <f t="shared" si="128"/>
        <v>0</v>
      </c>
      <c r="BG269" s="203">
        <f t="shared" si="133"/>
        <v>0</v>
      </c>
      <c r="BH269" s="203">
        <f t="shared" si="134"/>
        <v>0</v>
      </c>
      <c r="BI269" s="204">
        <f t="shared" si="129"/>
        <v>0</v>
      </c>
      <c r="BJ269" s="205">
        <f t="shared" si="130"/>
        <v>0</v>
      </c>
    </row>
    <row r="270" spans="2:62" ht="15.5" x14ac:dyDescent="0.35">
      <c r="B270" s="177"/>
      <c r="C270" s="455" t="s">
        <v>181</v>
      </c>
      <c r="D270" s="456"/>
      <c r="E270" s="308">
        <f>SUM(D250:O250)</f>
        <v>0</v>
      </c>
      <c r="F270" s="309"/>
      <c r="G270" s="310">
        <f>SUM(D253:O253)</f>
        <v>0</v>
      </c>
      <c r="H270" s="311"/>
      <c r="I270" s="312">
        <f>SUM(D256:O256)</f>
        <v>0</v>
      </c>
      <c r="J270" s="313"/>
      <c r="K270" s="306">
        <f>ABS(IF('Part IV'!J16&gt;0,I270/('Part IV'!J16*8766),0))</f>
        <v>0</v>
      </c>
      <c r="L270" s="307"/>
      <c r="M270" s="253" t="s">
        <v>182</v>
      </c>
      <c r="N270" s="253"/>
      <c r="O270" s="253"/>
      <c r="P270" s="253"/>
      <c r="Q270" s="178"/>
      <c r="X270" s="177"/>
      <c r="Y270" s="198">
        <v>12</v>
      </c>
      <c r="Z270" s="199"/>
      <c r="AA270" s="199"/>
      <c r="AB270" s="199"/>
      <c r="AC270" s="199"/>
      <c r="AD270" s="199"/>
      <c r="AE270" s="199"/>
      <c r="AF270" s="199"/>
      <c r="AG270" s="199"/>
      <c r="AH270" s="199"/>
      <c r="AI270" s="199"/>
      <c r="AJ270" s="199"/>
      <c r="AK270" s="199"/>
      <c r="AL270" s="199"/>
      <c r="AM270" s="199"/>
      <c r="AN270" s="199"/>
      <c r="AO270" s="199"/>
      <c r="AP270" s="199"/>
      <c r="AQ270" s="199"/>
      <c r="AR270" s="199"/>
      <c r="AS270" s="199"/>
      <c r="AT270" s="199"/>
      <c r="AU270" s="199"/>
      <c r="AV270" s="199"/>
      <c r="AW270" s="199"/>
      <c r="AX270" s="199"/>
      <c r="AY270" s="199"/>
      <c r="AZ270" s="199"/>
      <c r="BA270" s="199"/>
      <c r="BB270" s="199"/>
      <c r="BC270" s="199"/>
      <c r="BD270" s="38"/>
      <c r="BE270" s="437">
        <f t="shared" si="127"/>
        <v>0</v>
      </c>
      <c r="BF270" s="438">
        <f t="shared" si="128"/>
        <v>0</v>
      </c>
      <c r="BG270" s="203">
        <f t="shared" si="133"/>
        <v>0</v>
      </c>
      <c r="BH270" s="203">
        <f t="shared" si="134"/>
        <v>0</v>
      </c>
      <c r="BI270" s="204">
        <f t="shared" si="129"/>
        <v>0</v>
      </c>
      <c r="BJ270" s="205">
        <f t="shared" si="130"/>
        <v>0</v>
      </c>
    </row>
    <row r="271" spans="2:62" ht="15.5" x14ac:dyDescent="0.35">
      <c r="B271" s="177"/>
      <c r="C271" s="256"/>
      <c r="D271" s="256"/>
      <c r="E271" s="256"/>
      <c r="F271" s="256"/>
      <c r="G271" s="256"/>
      <c r="H271" s="256"/>
      <c r="I271" s="256"/>
      <c r="J271" s="256"/>
      <c r="K271" s="256"/>
      <c r="L271" s="256"/>
      <c r="M271" s="256"/>
      <c r="N271" s="253"/>
      <c r="O271" s="253"/>
      <c r="P271" s="253"/>
      <c r="Q271" s="178"/>
      <c r="X271" s="177"/>
      <c r="Y271" s="198">
        <v>13</v>
      </c>
      <c r="Z271" s="199"/>
      <c r="AA271" s="199"/>
      <c r="AB271" s="199"/>
      <c r="AC271" s="199"/>
      <c r="AD271" s="199"/>
      <c r="AE271" s="199"/>
      <c r="AF271" s="199"/>
      <c r="AG271" s="199"/>
      <c r="AH271" s="199"/>
      <c r="AI271" s="199"/>
      <c r="AJ271" s="199"/>
      <c r="AK271" s="199"/>
      <c r="AL271" s="199"/>
      <c r="AM271" s="199"/>
      <c r="AN271" s="199"/>
      <c r="AO271" s="199"/>
      <c r="AP271" s="199"/>
      <c r="AQ271" s="199"/>
      <c r="AR271" s="199"/>
      <c r="AS271" s="199"/>
      <c r="AT271" s="199"/>
      <c r="AU271" s="199"/>
      <c r="AV271" s="199"/>
      <c r="AW271" s="199"/>
      <c r="AX271" s="199"/>
      <c r="AY271" s="199"/>
      <c r="AZ271" s="199"/>
      <c r="BA271" s="199"/>
      <c r="BB271" s="199"/>
      <c r="BC271" s="199"/>
      <c r="BD271" s="38"/>
      <c r="BE271" s="437">
        <f t="shared" si="127"/>
        <v>0</v>
      </c>
      <c r="BF271" s="438">
        <f t="shared" si="128"/>
        <v>0</v>
      </c>
      <c r="BG271" s="203">
        <f t="shared" si="133"/>
        <v>0</v>
      </c>
      <c r="BH271" s="203">
        <f t="shared" si="134"/>
        <v>0</v>
      </c>
      <c r="BI271" s="204">
        <f t="shared" si="129"/>
        <v>0</v>
      </c>
      <c r="BJ271" s="205">
        <f t="shared" si="130"/>
        <v>0</v>
      </c>
    </row>
    <row r="272" spans="2:62" ht="16" thickBot="1" x14ac:dyDescent="0.4">
      <c r="B272" s="183"/>
      <c r="C272" s="252"/>
      <c r="D272" s="257"/>
      <c r="E272" s="257"/>
      <c r="F272" s="258"/>
      <c r="G272" s="257"/>
      <c r="H272" s="257"/>
      <c r="I272" s="257"/>
      <c r="J272" s="257"/>
      <c r="K272" s="257"/>
      <c r="L272" s="257"/>
      <c r="M272" s="257"/>
      <c r="N272" s="257"/>
      <c r="O272" s="257"/>
      <c r="P272" s="185"/>
      <c r="Q272" s="186"/>
      <c r="X272" s="177"/>
      <c r="Y272" s="198">
        <v>14</v>
      </c>
      <c r="Z272" s="199"/>
      <c r="AA272" s="199"/>
      <c r="AB272" s="199"/>
      <c r="AC272" s="199"/>
      <c r="AD272" s="199"/>
      <c r="AE272" s="199"/>
      <c r="AF272" s="199"/>
      <c r="AG272" s="199"/>
      <c r="AH272" s="199"/>
      <c r="AI272" s="199"/>
      <c r="AJ272" s="199"/>
      <c r="AK272" s="199"/>
      <c r="AL272" s="199"/>
      <c r="AM272" s="199"/>
      <c r="AN272" s="199"/>
      <c r="AO272" s="199"/>
      <c r="AP272" s="199"/>
      <c r="AQ272" s="199"/>
      <c r="AR272" s="199"/>
      <c r="AS272" s="199"/>
      <c r="AT272" s="199"/>
      <c r="AU272" s="199"/>
      <c r="AV272" s="199"/>
      <c r="AW272" s="199"/>
      <c r="AX272" s="199"/>
      <c r="AY272" s="199"/>
      <c r="AZ272" s="199"/>
      <c r="BA272" s="199"/>
      <c r="BB272" s="199"/>
      <c r="BC272" s="199"/>
      <c r="BD272" s="38"/>
      <c r="BE272" s="437">
        <f t="shared" si="127"/>
        <v>0</v>
      </c>
      <c r="BF272" s="438">
        <f t="shared" si="128"/>
        <v>0</v>
      </c>
      <c r="BG272" s="203">
        <f t="shared" si="133"/>
        <v>0</v>
      </c>
      <c r="BH272" s="203">
        <f t="shared" si="134"/>
        <v>0</v>
      </c>
      <c r="BI272" s="204">
        <f t="shared" si="129"/>
        <v>0</v>
      </c>
      <c r="BJ272" s="205">
        <f t="shared" si="130"/>
        <v>0</v>
      </c>
    </row>
    <row r="273" spans="24:65" ht="15.65" customHeight="1" x14ac:dyDescent="0.35">
      <c r="X273" s="177"/>
      <c r="Y273" s="198">
        <v>15</v>
      </c>
      <c r="Z273" s="199"/>
      <c r="AA273" s="199"/>
      <c r="AB273" s="199"/>
      <c r="AC273" s="199"/>
      <c r="AD273" s="199"/>
      <c r="AE273" s="199"/>
      <c r="AF273" s="199"/>
      <c r="AG273" s="199"/>
      <c r="AH273" s="199"/>
      <c r="AI273" s="199"/>
      <c r="AJ273" s="199"/>
      <c r="AK273" s="199"/>
      <c r="AL273" s="199"/>
      <c r="AM273" s="199"/>
      <c r="AN273" s="199"/>
      <c r="AO273" s="199"/>
      <c r="AP273" s="199"/>
      <c r="AQ273" s="199"/>
      <c r="AR273" s="199"/>
      <c r="AS273" s="199"/>
      <c r="AT273" s="199"/>
      <c r="AU273" s="199"/>
      <c r="AV273" s="199"/>
      <c r="AW273" s="199"/>
      <c r="AX273" s="199"/>
      <c r="AY273" s="199"/>
      <c r="AZ273" s="199"/>
      <c r="BA273" s="199"/>
      <c r="BB273" s="199"/>
      <c r="BC273" s="199"/>
      <c r="BD273" s="38"/>
      <c r="BE273" s="437">
        <f t="shared" si="127"/>
        <v>0</v>
      </c>
      <c r="BF273" s="438">
        <f t="shared" si="128"/>
        <v>0</v>
      </c>
      <c r="BG273" s="203">
        <f t="shared" si="133"/>
        <v>0</v>
      </c>
      <c r="BH273" s="203">
        <f t="shared" si="134"/>
        <v>0</v>
      </c>
      <c r="BI273" s="204">
        <f t="shared" si="129"/>
        <v>0</v>
      </c>
      <c r="BJ273" s="205">
        <f t="shared" si="130"/>
        <v>0</v>
      </c>
    </row>
    <row r="274" spans="24:65" ht="15.5" x14ac:dyDescent="0.35">
      <c r="X274" s="177"/>
      <c r="Y274" s="198">
        <v>16</v>
      </c>
      <c r="Z274" s="199"/>
      <c r="AA274" s="199"/>
      <c r="AB274" s="199"/>
      <c r="AC274" s="199"/>
      <c r="AD274" s="199"/>
      <c r="AE274" s="199"/>
      <c r="AF274" s="199"/>
      <c r="AG274" s="199"/>
      <c r="AH274" s="199"/>
      <c r="AI274" s="199"/>
      <c r="AJ274" s="199"/>
      <c r="AK274" s="199"/>
      <c r="AL274" s="199"/>
      <c r="AM274" s="199"/>
      <c r="AN274" s="199"/>
      <c r="AO274" s="199"/>
      <c r="AP274" s="199"/>
      <c r="AQ274" s="199"/>
      <c r="AR274" s="199"/>
      <c r="AS274" s="199"/>
      <c r="AT274" s="199"/>
      <c r="AU274" s="199"/>
      <c r="AV274" s="199"/>
      <c r="AW274" s="199"/>
      <c r="AX274" s="199"/>
      <c r="AY274" s="199"/>
      <c r="AZ274" s="199"/>
      <c r="BA274" s="199"/>
      <c r="BB274" s="199"/>
      <c r="BC274" s="199"/>
      <c r="BD274" s="38"/>
      <c r="BE274" s="437">
        <f t="shared" si="127"/>
        <v>0</v>
      </c>
      <c r="BF274" s="438">
        <f t="shared" si="128"/>
        <v>0</v>
      </c>
      <c r="BG274" s="203">
        <f t="shared" si="133"/>
        <v>0</v>
      </c>
      <c r="BH274" s="203">
        <f t="shared" si="134"/>
        <v>0</v>
      </c>
      <c r="BI274" s="204">
        <f t="shared" si="129"/>
        <v>0</v>
      </c>
      <c r="BJ274" s="205">
        <f t="shared" si="130"/>
        <v>0</v>
      </c>
    </row>
    <row r="275" spans="24:65" ht="15.5" x14ac:dyDescent="0.35">
      <c r="X275" s="177"/>
      <c r="Y275" s="198">
        <v>17</v>
      </c>
      <c r="Z275" s="199"/>
      <c r="AA275" s="199"/>
      <c r="AB275" s="199"/>
      <c r="AC275" s="199"/>
      <c r="AD275" s="199"/>
      <c r="AE275" s="199"/>
      <c r="AF275" s="199"/>
      <c r="AG275" s="199"/>
      <c r="AH275" s="199"/>
      <c r="AI275" s="199"/>
      <c r="AJ275" s="199"/>
      <c r="AK275" s="199"/>
      <c r="AL275" s="199"/>
      <c r="AM275" s="199"/>
      <c r="AN275" s="199"/>
      <c r="AO275" s="199"/>
      <c r="AP275" s="199"/>
      <c r="AQ275" s="199"/>
      <c r="AR275" s="199"/>
      <c r="AS275" s="199"/>
      <c r="AT275" s="199"/>
      <c r="AU275" s="199"/>
      <c r="AV275" s="199"/>
      <c r="AW275" s="199"/>
      <c r="AX275" s="199"/>
      <c r="AY275" s="199"/>
      <c r="AZ275" s="199"/>
      <c r="BA275" s="199"/>
      <c r="BB275" s="199"/>
      <c r="BC275" s="199"/>
      <c r="BD275" s="38"/>
      <c r="BE275" s="437">
        <f t="shared" si="127"/>
        <v>0</v>
      </c>
      <c r="BF275" s="438">
        <f t="shared" si="128"/>
        <v>0</v>
      </c>
      <c r="BG275" s="203">
        <f t="shared" si="133"/>
        <v>0</v>
      </c>
      <c r="BH275" s="203">
        <f t="shared" si="134"/>
        <v>0</v>
      </c>
      <c r="BI275" s="204">
        <f t="shared" si="129"/>
        <v>0</v>
      </c>
      <c r="BJ275" s="205">
        <f t="shared" si="130"/>
        <v>0</v>
      </c>
    </row>
    <row r="276" spans="24:65" ht="15.5" x14ac:dyDescent="0.35">
      <c r="X276" s="177"/>
      <c r="Y276" s="198">
        <v>18</v>
      </c>
      <c r="Z276" s="199"/>
      <c r="AA276" s="199"/>
      <c r="AB276" s="199"/>
      <c r="AC276" s="199"/>
      <c r="AD276" s="199"/>
      <c r="AE276" s="199"/>
      <c r="AF276" s="199"/>
      <c r="AG276" s="199"/>
      <c r="AH276" s="199"/>
      <c r="AI276" s="199"/>
      <c r="AJ276" s="199"/>
      <c r="AK276" s="199"/>
      <c r="AL276" s="199"/>
      <c r="AM276" s="199"/>
      <c r="AN276" s="199"/>
      <c r="AO276" s="199"/>
      <c r="AP276" s="199"/>
      <c r="AQ276" s="199"/>
      <c r="AR276" s="199"/>
      <c r="AS276" s="199"/>
      <c r="AT276" s="199"/>
      <c r="AU276" s="199"/>
      <c r="AV276" s="199"/>
      <c r="AW276" s="199"/>
      <c r="AX276" s="199"/>
      <c r="AY276" s="199"/>
      <c r="AZ276" s="199"/>
      <c r="BA276" s="199"/>
      <c r="BB276" s="199"/>
      <c r="BC276" s="199"/>
      <c r="BD276" s="38"/>
      <c r="BE276" s="437">
        <f t="shared" si="127"/>
        <v>0</v>
      </c>
      <c r="BF276" s="438">
        <f t="shared" si="128"/>
        <v>0</v>
      </c>
      <c r="BG276" s="203">
        <f t="shared" si="133"/>
        <v>0</v>
      </c>
      <c r="BH276" s="203">
        <f t="shared" si="134"/>
        <v>0</v>
      </c>
      <c r="BI276" s="204">
        <f t="shared" si="129"/>
        <v>0</v>
      </c>
      <c r="BJ276" s="205">
        <f t="shared" si="130"/>
        <v>0</v>
      </c>
    </row>
    <row r="277" spans="24:65" ht="15.5" x14ac:dyDescent="0.35">
      <c r="X277" s="177"/>
      <c r="Y277" s="198">
        <v>19</v>
      </c>
      <c r="Z277" s="199"/>
      <c r="AA277" s="199"/>
      <c r="AB277" s="199"/>
      <c r="AC277" s="199"/>
      <c r="AD277" s="199"/>
      <c r="AE277" s="199"/>
      <c r="AF277" s="199"/>
      <c r="AG277" s="199"/>
      <c r="AH277" s="199"/>
      <c r="AI277" s="199"/>
      <c r="AJ277" s="199"/>
      <c r="AK277" s="199"/>
      <c r="AL277" s="199"/>
      <c r="AM277" s="199"/>
      <c r="AN277" s="199"/>
      <c r="AO277" s="199"/>
      <c r="AP277" s="199"/>
      <c r="AQ277" s="199"/>
      <c r="AR277" s="199"/>
      <c r="AS277" s="199"/>
      <c r="AT277" s="199"/>
      <c r="AU277" s="199"/>
      <c r="AV277" s="199"/>
      <c r="AW277" s="199"/>
      <c r="AX277" s="199"/>
      <c r="AY277" s="199"/>
      <c r="AZ277" s="199"/>
      <c r="BA277" s="199"/>
      <c r="BB277" s="199"/>
      <c r="BC277" s="199"/>
      <c r="BD277" s="38"/>
      <c r="BE277" s="437">
        <f t="shared" si="127"/>
        <v>0</v>
      </c>
      <c r="BF277" s="438">
        <f t="shared" si="128"/>
        <v>0</v>
      </c>
      <c r="BG277" s="203">
        <f t="shared" si="133"/>
        <v>0</v>
      </c>
      <c r="BH277" s="203">
        <f t="shared" si="134"/>
        <v>0</v>
      </c>
      <c r="BI277" s="204">
        <f t="shared" si="129"/>
        <v>0</v>
      </c>
      <c r="BJ277" s="205">
        <f t="shared" si="130"/>
        <v>0</v>
      </c>
    </row>
    <row r="278" spans="24:65" ht="15.5" x14ac:dyDescent="0.35">
      <c r="X278" s="177"/>
      <c r="Y278" s="198">
        <v>20</v>
      </c>
      <c r="Z278" s="199"/>
      <c r="AA278" s="199"/>
      <c r="AB278" s="199"/>
      <c r="AC278" s="199"/>
      <c r="AD278" s="199"/>
      <c r="AE278" s="199"/>
      <c r="AF278" s="199"/>
      <c r="AG278" s="199"/>
      <c r="AH278" s="199"/>
      <c r="AI278" s="199"/>
      <c r="AJ278" s="199"/>
      <c r="AK278" s="199"/>
      <c r="AL278" s="199"/>
      <c r="AM278" s="199"/>
      <c r="AN278" s="199"/>
      <c r="AO278" s="199"/>
      <c r="AP278" s="199"/>
      <c r="AQ278" s="199"/>
      <c r="AR278" s="199"/>
      <c r="AS278" s="199"/>
      <c r="AT278" s="199"/>
      <c r="AU278" s="199"/>
      <c r="AV278" s="199"/>
      <c r="AW278" s="199"/>
      <c r="AX278" s="199"/>
      <c r="AY278" s="199"/>
      <c r="AZ278" s="199"/>
      <c r="BA278" s="199"/>
      <c r="BB278" s="199"/>
      <c r="BC278" s="199"/>
      <c r="BD278" s="38"/>
      <c r="BE278" s="437">
        <f t="shared" si="127"/>
        <v>0</v>
      </c>
      <c r="BF278" s="438">
        <f t="shared" si="128"/>
        <v>0</v>
      </c>
      <c r="BG278" s="203">
        <f t="shared" si="133"/>
        <v>0</v>
      </c>
      <c r="BH278" s="203">
        <f t="shared" si="134"/>
        <v>0</v>
      </c>
      <c r="BI278" s="204">
        <f t="shared" si="129"/>
        <v>0</v>
      </c>
      <c r="BJ278" s="205">
        <f t="shared" si="130"/>
        <v>0</v>
      </c>
    </row>
    <row r="279" spans="24:65" ht="15.5" x14ac:dyDescent="0.35">
      <c r="X279" s="177"/>
      <c r="Y279" s="198">
        <v>21</v>
      </c>
      <c r="Z279" s="199"/>
      <c r="AA279" s="199"/>
      <c r="AB279" s="199"/>
      <c r="AC279" s="199"/>
      <c r="AD279" s="199"/>
      <c r="AE279" s="199"/>
      <c r="AF279" s="199"/>
      <c r="AG279" s="199"/>
      <c r="AH279" s="199"/>
      <c r="AI279" s="199"/>
      <c r="AJ279" s="199"/>
      <c r="AK279" s="199"/>
      <c r="AL279" s="199"/>
      <c r="AM279" s="199"/>
      <c r="AN279" s="199"/>
      <c r="AO279" s="199"/>
      <c r="AP279" s="199"/>
      <c r="AQ279" s="199"/>
      <c r="AR279" s="199"/>
      <c r="AS279" s="199"/>
      <c r="AT279" s="199"/>
      <c r="AU279" s="199"/>
      <c r="AV279" s="199"/>
      <c r="AW279" s="199"/>
      <c r="AX279" s="199"/>
      <c r="AY279" s="199"/>
      <c r="AZ279" s="199"/>
      <c r="BA279" s="199"/>
      <c r="BB279" s="199"/>
      <c r="BC279" s="199"/>
      <c r="BD279" s="38"/>
      <c r="BE279" s="437">
        <f t="shared" si="127"/>
        <v>0</v>
      </c>
      <c r="BF279" s="438">
        <f t="shared" si="128"/>
        <v>0</v>
      </c>
      <c r="BG279" s="203">
        <f t="shared" si="133"/>
        <v>0</v>
      </c>
      <c r="BH279" s="203">
        <f t="shared" si="134"/>
        <v>0</v>
      </c>
      <c r="BI279" s="204">
        <f t="shared" si="129"/>
        <v>0</v>
      </c>
      <c r="BJ279" s="205">
        <f t="shared" si="130"/>
        <v>0</v>
      </c>
    </row>
    <row r="280" spans="24:65" ht="15.5" x14ac:dyDescent="0.35">
      <c r="X280" s="177"/>
      <c r="Y280" s="198">
        <v>22</v>
      </c>
      <c r="Z280" s="199"/>
      <c r="AA280" s="199"/>
      <c r="AB280" s="199"/>
      <c r="AC280" s="199"/>
      <c r="AD280" s="199"/>
      <c r="AE280" s="199"/>
      <c r="AF280" s="199"/>
      <c r="AG280" s="199"/>
      <c r="AH280" s="199"/>
      <c r="AI280" s="199"/>
      <c r="AJ280" s="199"/>
      <c r="AK280" s="199"/>
      <c r="AL280" s="199"/>
      <c r="AM280" s="199"/>
      <c r="AN280" s="199"/>
      <c r="AO280" s="199"/>
      <c r="AP280" s="199"/>
      <c r="AQ280" s="199"/>
      <c r="AR280" s="199"/>
      <c r="AS280" s="199"/>
      <c r="AT280" s="199"/>
      <c r="AU280" s="199"/>
      <c r="AV280" s="199"/>
      <c r="AW280" s="199"/>
      <c r="AX280" s="199"/>
      <c r="AY280" s="199"/>
      <c r="AZ280" s="199"/>
      <c r="BA280" s="199"/>
      <c r="BB280" s="199"/>
      <c r="BC280" s="199"/>
      <c r="BD280" s="38"/>
      <c r="BE280" s="437">
        <f t="shared" si="127"/>
        <v>0</v>
      </c>
      <c r="BF280" s="438">
        <f t="shared" si="128"/>
        <v>0</v>
      </c>
      <c r="BG280" s="203">
        <f t="shared" si="133"/>
        <v>0</v>
      </c>
      <c r="BH280" s="203">
        <f t="shared" si="134"/>
        <v>0</v>
      </c>
      <c r="BI280" s="204">
        <f t="shared" si="129"/>
        <v>0</v>
      </c>
      <c r="BJ280" s="205">
        <f t="shared" si="130"/>
        <v>0</v>
      </c>
      <c r="BM280" s="13" t="s">
        <v>130</v>
      </c>
    </row>
    <row r="281" spans="24:65" ht="15.5" x14ac:dyDescent="0.35">
      <c r="X281" s="177"/>
      <c r="Y281" s="198">
        <v>23</v>
      </c>
      <c r="Z281" s="199"/>
      <c r="AA281" s="199"/>
      <c r="AB281" s="199"/>
      <c r="AC281" s="199"/>
      <c r="AD281" s="199"/>
      <c r="AE281" s="199"/>
      <c r="AF281" s="199"/>
      <c r="AG281" s="199"/>
      <c r="AH281" s="199"/>
      <c r="AI281" s="199"/>
      <c r="AJ281" s="199"/>
      <c r="AK281" s="199"/>
      <c r="AL281" s="199"/>
      <c r="AM281" s="199"/>
      <c r="AN281" s="199"/>
      <c r="AO281" s="199"/>
      <c r="AP281" s="199"/>
      <c r="AQ281" s="199"/>
      <c r="AR281" s="199"/>
      <c r="AS281" s="199"/>
      <c r="AT281" s="199"/>
      <c r="AU281" s="199"/>
      <c r="AV281" s="199"/>
      <c r="AW281" s="199"/>
      <c r="AX281" s="199"/>
      <c r="AY281" s="199"/>
      <c r="AZ281" s="199"/>
      <c r="BA281" s="199"/>
      <c r="BB281" s="199"/>
      <c r="BC281" s="199"/>
      <c r="BD281" s="38"/>
      <c r="BE281" s="437">
        <f t="shared" si="127"/>
        <v>0</v>
      </c>
      <c r="BF281" s="438">
        <f t="shared" si="128"/>
        <v>0</v>
      </c>
      <c r="BG281" s="203">
        <f t="shared" si="133"/>
        <v>0</v>
      </c>
      <c r="BH281" s="203">
        <f t="shared" si="134"/>
        <v>0</v>
      </c>
      <c r="BI281" s="204">
        <f t="shared" si="129"/>
        <v>0</v>
      </c>
      <c r="BJ281" s="205">
        <f t="shared" si="130"/>
        <v>0</v>
      </c>
      <c r="BL281" s="13">
        <f>COUNTIF(Z259:BC282,"&gt;"&amp;MxDisch1)</f>
        <v>0</v>
      </c>
      <c r="BM281" s="13" t="s">
        <v>131</v>
      </c>
    </row>
    <row r="282" spans="24:65" ht="15.5" x14ac:dyDescent="0.35">
      <c r="X282" s="177"/>
      <c r="Y282" s="206">
        <v>24</v>
      </c>
      <c r="Z282" s="207"/>
      <c r="AA282" s="207"/>
      <c r="AB282" s="207"/>
      <c r="AC282" s="207"/>
      <c r="AD282" s="207"/>
      <c r="AE282" s="207"/>
      <c r="AF282" s="207"/>
      <c r="AG282" s="207"/>
      <c r="AH282" s="207"/>
      <c r="AI282" s="207"/>
      <c r="AJ282" s="207"/>
      <c r="AK282" s="207"/>
      <c r="AL282" s="207"/>
      <c r="AM282" s="207"/>
      <c r="AN282" s="207"/>
      <c r="AO282" s="207"/>
      <c r="AP282" s="207"/>
      <c r="AQ282" s="207"/>
      <c r="AR282" s="207"/>
      <c r="AS282" s="207"/>
      <c r="AT282" s="207"/>
      <c r="AU282" s="207"/>
      <c r="AV282" s="207"/>
      <c r="AW282" s="207"/>
      <c r="AX282" s="207"/>
      <c r="AY282" s="207"/>
      <c r="AZ282" s="207"/>
      <c r="BA282" s="207"/>
      <c r="BB282" s="207"/>
      <c r="BC282" s="207"/>
      <c r="BD282" s="38"/>
      <c r="BE282" s="442">
        <f t="shared" si="127"/>
        <v>0</v>
      </c>
      <c r="BF282" s="443">
        <f t="shared" si="128"/>
        <v>0</v>
      </c>
      <c r="BG282" s="208">
        <f>SUM($Z282:$BD282)</f>
        <v>0</v>
      </c>
      <c r="BH282" s="208">
        <v>0</v>
      </c>
      <c r="BI282" s="209">
        <f t="shared" si="129"/>
        <v>0</v>
      </c>
      <c r="BJ282" s="210">
        <f t="shared" si="130"/>
        <v>0</v>
      </c>
      <c r="BL282" s="13">
        <f>COUNTIF(Z259:BC282,"&lt;"&amp;-MxChgRate1)</f>
        <v>0</v>
      </c>
      <c r="BM282" s="13" t="s">
        <v>132</v>
      </c>
    </row>
    <row r="283" spans="24:65" ht="15.5" x14ac:dyDescent="0.35">
      <c r="X283" s="177"/>
      <c r="Y283" s="182"/>
      <c r="Z283" s="218" t="str">
        <f t="shared" ref="Z283" si="135">IF(SUM(Z259:Z282)&gt;0,"Verify","")</f>
        <v/>
      </c>
      <c r="AA283" s="218" t="str">
        <f t="shared" ref="AA283:BC283" si="136">IF(SUM(AA259:AA282)&gt;0,"Verify","")</f>
        <v/>
      </c>
      <c r="AB283" s="218" t="str">
        <f t="shared" si="136"/>
        <v/>
      </c>
      <c r="AC283" s="218" t="str">
        <f t="shared" si="136"/>
        <v/>
      </c>
      <c r="AD283" s="218" t="str">
        <f t="shared" si="136"/>
        <v/>
      </c>
      <c r="AE283" s="218" t="str">
        <f t="shared" si="136"/>
        <v/>
      </c>
      <c r="AF283" s="218" t="str">
        <f t="shared" si="136"/>
        <v/>
      </c>
      <c r="AG283" s="218" t="str">
        <f t="shared" si="136"/>
        <v/>
      </c>
      <c r="AH283" s="218" t="str">
        <f t="shared" si="136"/>
        <v/>
      </c>
      <c r="AI283" s="218" t="str">
        <f t="shared" si="136"/>
        <v/>
      </c>
      <c r="AJ283" s="218" t="str">
        <f t="shared" si="136"/>
        <v/>
      </c>
      <c r="AK283" s="218" t="str">
        <f t="shared" si="136"/>
        <v/>
      </c>
      <c r="AL283" s="218" t="str">
        <f t="shared" si="136"/>
        <v/>
      </c>
      <c r="AM283" s="218" t="str">
        <f t="shared" si="136"/>
        <v/>
      </c>
      <c r="AN283" s="218" t="str">
        <f t="shared" si="136"/>
        <v/>
      </c>
      <c r="AO283" s="218" t="str">
        <f t="shared" si="136"/>
        <v/>
      </c>
      <c r="AP283" s="218" t="str">
        <f t="shared" si="136"/>
        <v/>
      </c>
      <c r="AQ283" s="218" t="str">
        <f t="shared" si="136"/>
        <v/>
      </c>
      <c r="AR283" s="218" t="str">
        <f t="shared" si="136"/>
        <v/>
      </c>
      <c r="AS283" s="218" t="str">
        <f t="shared" si="136"/>
        <v/>
      </c>
      <c r="AT283" s="218" t="str">
        <f t="shared" si="136"/>
        <v/>
      </c>
      <c r="AU283" s="218" t="str">
        <f t="shared" si="136"/>
        <v/>
      </c>
      <c r="AV283" s="218" t="str">
        <f t="shared" si="136"/>
        <v/>
      </c>
      <c r="AW283" s="218" t="str">
        <f t="shared" si="136"/>
        <v/>
      </c>
      <c r="AX283" s="218" t="str">
        <f t="shared" si="136"/>
        <v/>
      </c>
      <c r="AY283" s="218" t="str">
        <f t="shared" si="136"/>
        <v/>
      </c>
      <c r="AZ283" s="218" t="str">
        <f t="shared" si="136"/>
        <v/>
      </c>
      <c r="BA283" s="218" t="str">
        <f t="shared" si="136"/>
        <v/>
      </c>
      <c r="BB283" s="218" t="str">
        <f t="shared" si="136"/>
        <v/>
      </c>
      <c r="BC283" s="218" t="str">
        <f t="shared" si="136"/>
        <v/>
      </c>
      <c r="BD283" s="38"/>
      <c r="BE283" s="38"/>
      <c r="BF283" s="38"/>
      <c r="BG283" s="208">
        <f>SUM(BG259:BG282)</f>
        <v>0</v>
      </c>
      <c r="BH283" s="208">
        <f>SUM(BH266:BH281)</f>
        <v>0</v>
      </c>
      <c r="BI283" s="208">
        <f>SUM(BI259:BI282)</f>
        <v>0</v>
      </c>
      <c r="BJ283" s="221">
        <f>SUM(BJ259:BJ282)</f>
        <v>0</v>
      </c>
    </row>
    <row r="284" spans="24:65" ht="15.5" x14ac:dyDescent="0.35">
      <c r="X284" s="213"/>
      <c r="Y284" s="214"/>
      <c r="Z284" s="214"/>
      <c r="AA284" s="214"/>
      <c r="AB284" s="214"/>
      <c r="AC284" s="214"/>
      <c r="AD284" s="214"/>
      <c r="AE284" s="214"/>
      <c r="AF284" s="214"/>
      <c r="AG284" s="214"/>
      <c r="AH284" s="214"/>
      <c r="AI284" s="214"/>
      <c r="AJ284" s="214"/>
      <c r="AK284" s="214"/>
      <c r="AL284" s="214"/>
      <c r="AM284" s="214"/>
      <c r="AN284" s="214"/>
      <c r="AO284" s="214"/>
      <c r="AP284" s="214"/>
      <c r="AQ284" s="214"/>
      <c r="AR284" s="214"/>
      <c r="AS284" s="214"/>
      <c r="AT284" s="214"/>
      <c r="AU284" s="214"/>
      <c r="AV284" s="214"/>
      <c r="AW284" s="214"/>
      <c r="AX284" s="214"/>
      <c r="AY284" s="214"/>
      <c r="AZ284" s="214"/>
      <c r="BA284" s="214"/>
      <c r="BB284" s="214"/>
      <c r="BC284" s="214"/>
      <c r="BD284" s="216"/>
      <c r="BE284" s="216"/>
      <c r="BF284" s="216"/>
      <c r="BG284" s="222"/>
      <c r="BH284" s="223"/>
      <c r="BI284" s="223"/>
      <c r="BJ284" s="224"/>
    </row>
    <row r="285" spans="24:65" ht="15.5" x14ac:dyDescent="0.35">
      <c r="X285" s="226"/>
      <c r="Y285" s="227"/>
      <c r="Z285" s="227"/>
      <c r="AA285" s="227"/>
      <c r="AB285" s="227"/>
      <c r="AC285" s="227"/>
      <c r="AD285" s="227"/>
      <c r="AE285" s="227"/>
      <c r="AF285" s="227"/>
      <c r="AG285" s="227"/>
      <c r="AH285" s="227"/>
      <c r="AI285" s="227"/>
      <c r="AJ285" s="227"/>
      <c r="AK285" s="227"/>
      <c r="AL285" s="227"/>
      <c r="AM285" s="227"/>
      <c r="AN285" s="228"/>
      <c r="AO285" s="229"/>
      <c r="AP285" s="229"/>
      <c r="AQ285" s="229"/>
      <c r="AR285" s="229"/>
      <c r="AS285" s="229"/>
      <c r="AT285" s="229"/>
      <c r="AU285" s="229"/>
      <c r="AV285" s="229"/>
      <c r="AW285" s="229"/>
      <c r="AX285" s="229"/>
      <c r="AY285" s="229"/>
      <c r="AZ285" s="229"/>
      <c r="BA285" s="229"/>
      <c r="BB285" s="229"/>
      <c r="BC285" s="229"/>
      <c r="BD285" s="229"/>
      <c r="BE285" s="229"/>
      <c r="BF285" s="229"/>
      <c r="BG285" s="38"/>
      <c r="BH285" s="38"/>
      <c r="BI285" s="38"/>
      <c r="BJ285" s="178"/>
    </row>
    <row r="286" spans="24:65" ht="15.5" x14ac:dyDescent="0.35">
      <c r="X286" s="177" t="s">
        <v>183</v>
      </c>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178"/>
    </row>
    <row r="287" spans="24:65" ht="15.5" x14ac:dyDescent="0.35">
      <c r="X287" s="177"/>
      <c r="Y287" s="38"/>
      <c r="Z287" s="194" t="str">
        <f t="shared" ref="Z287:BD287" si="137">IFERROR(SUMIF(Z290:Z313,"&gt;0",Z290:Z313)/-SUMIF(Z290:Z313,"&lt;0",Z290:Z313),"")</f>
        <v/>
      </c>
      <c r="AA287" s="194" t="str">
        <f t="shared" si="137"/>
        <v/>
      </c>
      <c r="AB287" s="194" t="str">
        <f t="shared" si="137"/>
        <v/>
      </c>
      <c r="AC287" s="194" t="str">
        <f t="shared" si="137"/>
        <v/>
      </c>
      <c r="AD287" s="194" t="str">
        <f t="shared" si="137"/>
        <v/>
      </c>
      <c r="AE287" s="194" t="str">
        <f t="shared" si="137"/>
        <v/>
      </c>
      <c r="AF287" s="194" t="str">
        <f t="shared" si="137"/>
        <v/>
      </c>
      <c r="AG287" s="194" t="str">
        <f t="shared" si="137"/>
        <v/>
      </c>
      <c r="AH287" s="194" t="str">
        <f t="shared" si="137"/>
        <v/>
      </c>
      <c r="AI287" s="194" t="str">
        <f t="shared" si="137"/>
        <v/>
      </c>
      <c r="AJ287" s="194" t="str">
        <f t="shared" si="137"/>
        <v/>
      </c>
      <c r="AK287" s="194" t="str">
        <f t="shared" si="137"/>
        <v/>
      </c>
      <c r="AL287" s="194" t="str">
        <f t="shared" si="137"/>
        <v/>
      </c>
      <c r="AM287" s="194" t="str">
        <f t="shared" si="137"/>
        <v/>
      </c>
      <c r="AN287" s="194" t="str">
        <f t="shared" si="137"/>
        <v/>
      </c>
      <c r="AO287" s="194" t="str">
        <f t="shared" si="137"/>
        <v/>
      </c>
      <c r="AP287" s="194" t="str">
        <f t="shared" si="137"/>
        <v/>
      </c>
      <c r="AQ287" s="194" t="str">
        <f t="shared" si="137"/>
        <v/>
      </c>
      <c r="AR287" s="194" t="str">
        <f t="shared" si="137"/>
        <v/>
      </c>
      <c r="AS287" s="194" t="str">
        <f t="shared" si="137"/>
        <v/>
      </c>
      <c r="AT287" s="194" t="str">
        <f t="shared" si="137"/>
        <v/>
      </c>
      <c r="AU287" s="194" t="str">
        <f t="shared" si="137"/>
        <v/>
      </c>
      <c r="AV287" s="194" t="str">
        <f t="shared" si="137"/>
        <v/>
      </c>
      <c r="AW287" s="194" t="str">
        <f t="shared" si="137"/>
        <v/>
      </c>
      <c r="AX287" s="194" t="str">
        <f t="shared" si="137"/>
        <v/>
      </c>
      <c r="AY287" s="194" t="str">
        <f t="shared" si="137"/>
        <v/>
      </c>
      <c r="AZ287" s="194" t="str">
        <f t="shared" si="137"/>
        <v/>
      </c>
      <c r="BA287" s="194" t="str">
        <f t="shared" si="137"/>
        <v/>
      </c>
      <c r="BB287" s="194" t="str">
        <f t="shared" si="137"/>
        <v/>
      </c>
      <c r="BC287" s="194" t="str">
        <f t="shared" si="137"/>
        <v/>
      </c>
      <c r="BD287" s="194" t="str">
        <f t="shared" si="137"/>
        <v/>
      </c>
      <c r="BE287" s="38"/>
      <c r="BF287" s="38"/>
      <c r="BG287" s="42"/>
      <c r="BH287" s="38"/>
      <c r="BI287" s="38"/>
      <c r="BJ287" s="178"/>
    </row>
    <row r="288" spans="24:65" ht="15.5" x14ac:dyDescent="0.35">
      <c r="X288" s="177"/>
      <c r="Y288" s="179" t="s">
        <v>98</v>
      </c>
      <c r="Z288" s="60">
        <v>1</v>
      </c>
      <c r="AA288" s="60">
        <v>2</v>
      </c>
      <c r="AB288" s="60">
        <v>3</v>
      </c>
      <c r="AC288" s="60">
        <v>4</v>
      </c>
      <c r="AD288" s="60">
        <v>5</v>
      </c>
      <c r="AE288" s="60">
        <v>6</v>
      </c>
      <c r="AF288" s="60">
        <v>7</v>
      </c>
      <c r="AG288" s="60">
        <v>8</v>
      </c>
      <c r="AH288" s="60">
        <v>9</v>
      </c>
      <c r="AI288" s="60">
        <v>10</v>
      </c>
      <c r="AJ288" s="60">
        <v>11</v>
      </c>
      <c r="AK288" s="60">
        <v>12</v>
      </c>
      <c r="AL288" s="60">
        <v>13</v>
      </c>
      <c r="AM288" s="60">
        <v>14</v>
      </c>
      <c r="AN288" s="60">
        <v>15</v>
      </c>
      <c r="AO288" s="60">
        <v>16</v>
      </c>
      <c r="AP288" s="60">
        <v>17</v>
      </c>
      <c r="AQ288" s="60">
        <v>18</v>
      </c>
      <c r="AR288" s="60">
        <v>19</v>
      </c>
      <c r="AS288" s="60">
        <v>20</v>
      </c>
      <c r="AT288" s="60">
        <v>21</v>
      </c>
      <c r="AU288" s="60">
        <v>22</v>
      </c>
      <c r="AV288" s="60">
        <v>23</v>
      </c>
      <c r="AW288" s="60">
        <v>24</v>
      </c>
      <c r="AX288" s="60">
        <v>25</v>
      </c>
      <c r="AY288" s="60">
        <v>26</v>
      </c>
      <c r="AZ288" s="60">
        <v>27</v>
      </c>
      <c r="BA288" s="60">
        <v>28</v>
      </c>
      <c r="BB288" s="60">
        <v>29</v>
      </c>
      <c r="BC288" s="60">
        <v>30</v>
      </c>
      <c r="BD288" s="60">
        <v>31</v>
      </c>
      <c r="BE288" s="439" t="s">
        <v>99</v>
      </c>
      <c r="BF288" s="440"/>
      <c r="BG288" s="196" t="s">
        <v>100</v>
      </c>
      <c r="BH288" s="196" t="s">
        <v>101</v>
      </c>
      <c r="BI288" s="196" t="s">
        <v>102</v>
      </c>
      <c r="BJ288" s="197" t="s">
        <v>103</v>
      </c>
    </row>
    <row r="289" spans="24:62" ht="15.5" x14ac:dyDescent="0.35">
      <c r="X289" s="177"/>
      <c r="Y289" s="179"/>
      <c r="Z289" s="60" t="str">
        <f>VLOOKUP(WEEKDAY(CONCATENATE("10","/",Z288,"/",$AJ$6)),$BY$11:$BZ$17,2,FALSE)</f>
        <v>Mon</v>
      </c>
      <c r="AA289" s="60" t="str">
        <f t="shared" ref="AA289:BD289" si="138">VLOOKUP(WEEKDAY(CONCATENATE("10","/",AA288,"/",$AJ$6)),$BY$11:$BZ$17,2,FALSE)</f>
        <v>Tues</v>
      </c>
      <c r="AB289" s="60" t="str">
        <f t="shared" si="138"/>
        <v>Wed</v>
      </c>
      <c r="AC289" s="60" t="str">
        <f t="shared" si="138"/>
        <v>Thur</v>
      </c>
      <c r="AD289" s="60" t="str">
        <f t="shared" si="138"/>
        <v>Fri</v>
      </c>
      <c r="AE289" s="60" t="str">
        <f t="shared" si="138"/>
        <v>Sat</v>
      </c>
      <c r="AF289" s="60" t="str">
        <f t="shared" si="138"/>
        <v>Sun</v>
      </c>
      <c r="AG289" s="60" t="str">
        <f t="shared" si="138"/>
        <v>Mon</v>
      </c>
      <c r="AH289" s="60" t="str">
        <f t="shared" si="138"/>
        <v>Tues</v>
      </c>
      <c r="AI289" s="60" t="str">
        <f t="shared" si="138"/>
        <v>Wed</v>
      </c>
      <c r="AJ289" s="60" t="str">
        <f t="shared" si="138"/>
        <v>Thur</v>
      </c>
      <c r="AK289" s="60" t="str">
        <f t="shared" si="138"/>
        <v>Fri</v>
      </c>
      <c r="AL289" s="60" t="str">
        <f t="shared" si="138"/>
        <v>Sat</v>
      </c>
      <c r="AM289" s="60" t="str">
        <f t="shared" si="138"/>
        <v>Sun</v>
      </c>
      <c r="AN289" s="60" t="str">
        <f t="shared" si="138"/>
        <v>Mon</v>
      </c>
      <c r="AO289" s="60" t="str">
        <f t="shared" si="138"/>
        <v>Tues</v>
      </c>
      <c r="AP289" s="60" t="str">
        <f t="shared" si="138"/>
        <v>Wed</v>
      </c>
      <c r="AQ289" s="60" t="str">
        <f t="shared" si="138"/>
        <v>Thur</v>
      </c>
      <c r="AR289" s="60" t="str">
        <f t="shared" si="138"/>
        <v>Fri</v>
      </c>
      <c r="AS289" s="60" t="str">
        <f t="shared" si="138"/>
        <v>Sat</v>
      </c>
      <c r="AT289" s="60" t="str">
        <f t="shared" si="138"/>
        <v>Sun</v>
      </c>
      <c r="AU289" s="60" t="str">
        <f t="shared" si="138"/>
        <v>Mon</v>
      </c>
      <c r="AV289" s="60" t="str">
        <f t="shared" si="138"/>
        <v>Tues</v>
      </c>
      <c r="AW289" s="60" t="str">
        <f t="shared" si="138"/>
        <v>Wed</v>
      </c>
      <c r="AX289" s="60" t="str">
        <f t="shared" si="138"/>
        <v>Thur</v>
      </c>
      <c r="AY289" s="60" t="str">
        <f t="shared" si="138"/>
        <v>Fri</v>
      </c>
      <c r="AZ289" s="60" t="str">
        <f t="shared" si="138"/>
        <v>Sat</v>
      </c>
      <c r="BA289" s="60" t="str">
        <f t="shared" si="138"/>
        <v>Sun</v>
      </c>
      <c r="BB289" s="60" t="str">
        <f t="shared" si="138"/>
        <v>Mon</v>
      </c>
      <c r="BC289" s="60" t="str">
        <f t="shared" si="138"/>
        <v>Tues</v>
      </c>
      <c r="BD289" s="60" t="str">
        <f t="shared" si="138"/>
        <v>Wed</v>
      </c>
      <c r="BE289" s="439" t="s">
        <v>105</v>
      </c>
      <c r="BF289" s="440"/>
      <c r="BG289" s="196" t="s">
        <v>54</v>
      </c>
      <c r="BH289" s="196" t="s">
        <v>54</v>
      </c>
      <c r="BI289" s="196" t="s">
        <v>54</v>
      </c>
      <c r="BJ289" s="197" t="s">
        <v>54</v>
      </c>
    </row>
    <row r="290" spans="24:62" ht="15.5" x14ac:dyDescent="0.35">
      <c r="X290" s="177"/>
      <c r="Y290" s="198">
        <v>1</v>
      </c>
      <c r="Z290" s="199"/>
      <c r="AA290" s="199"/>
      <c r="AB290" s="199"/>
      <c r="AC290" s="199"/>
      <c r="AD290" s="199"/>
      <c r="AE290" s="199"/>
      <c r="AF290" s="199"/>
      <c r="AG290" s="199"/>
      <c r="AH290" s="199"/>
      <c r="AI290" s="199"/>
      <c r="AJ290" s="199"/>
      <c r="AK290" s="199"/>
      <c r="AL290" s="199"/>
      <c r="AM290" s="199"/>
      <c r="AN290" s="199"/>
      <c r="AO290" s="199"/>
      <c r="AP290" s="199"/>
      <c r="AQ290" s="199"/>
      <c r="AR290" s="199"/>
      <c r="AS290" s="199"/>
      <c r="AT290" s="199"/>
      <c r="AU290" s="199"/>
      <c r="AV290" s="199"/>
      <c r="AW290" s="199"/>
      <c r="AX290" s="199"/>
      <c r="AY290" s="199"/>
      <c r="AZ290" s="199"/>
      <c r="BA290" s="199"/>
      <c r="BB290" s="199"/>
      <c r="BC290" s="199"/>
      <c r="BD290" s="199"/>
      <c r="BE290" s="437">
        <f>SUM(Z290:BD290)/COUNT(Z$288:BD$288)</f>
        <v>0</v>
      </c>
      <c r="BF290" s="438">
        <f t="shared" ref="BF290" si="139">SUM(AA290:BC290)/COUNT(AA$40:BC$40)</f>
        <v>0</v>
      </c>
      <c r="BG290" s="200">
        <f t="shared" ref="BG290:BG296" si="140">SUM($Z290:$BD290)</f>
        <v>0</v>
      </c>
      <c r="BH290" s="200">
        <v>0</v>
      </c>
      <c r="BI290" s="201">
        <f>SUMIF(Z290:BD290,"&lt;0",Z290:BD290)</f>
        <v>0</v>
      </c>
      <c r="BJ290" s="202">
        <f>SUMIF(Z290:BD290,"&gt;0",Z290:BD290)</f>
        <v>0</v>
      </c>
    </row>
    <row r="291" spans="24:62" ht="15.5" x14ac:dyDescent="0.35">
      <c r="X291" s="177"/>
      <c r="Y291" s="198">
        <v>2</v>
      </c>
      <c r="Z291" s="199"/>
      <c r="AA291" s="199"/>
      <c r="AB291" s="199"/>
      <c r="AC291" s="199"/>
      <c r="AD291" s="199"/>
      <c r="AE291" s="199"/>
      <c r="AF291" s="199"/>
      <c r="AG291" s="199"/>
      <c r="AH291" s="199"/>
      <c r="AI291" s="199"/>
      <c r="AJ291" s="199"/>
      <c r="AK291" s="199"/>
      <c r="AL291" s="199"/>
      <c r="AM291" s="199"/>
      <c r="AN291" s="199"/>
      <c r="AO291" s="199"/>
      <c r="AP291" s="199"/>
      <c r="AQ291" s="199"/>
      <c r="AR291" s="199"/>
      <c r="AS291" s="199"/>
      <c r="AT291" s="199"/>
      <c r="AU291" s="199"/>
      <c r="AV291" s="199"/>
      <c r="AW291" s="199"/>
      <c r="AX291" s="199"/>
      <c r="AY291" s="199"/>
      <c r="AZ291" s="199"/>
      <c r="BA291" s="199"/>
      <c r="BB291" s="199"/>
      <c r="BC291" s="199"/>
      <c r="BD291" s="199"/>
      <c r="BE291" s="437">
        <f t="shared" ref="BE291:BE313" si="141">SUM(Z291:BD291)/COUNT(Z$288:BD$288)</f>
        <v>0</v>
      </c>
      <c r="BF291" s="438">
        <f t="shared" ref="BF291:BF313" si="142">SUM(AA291:BC291)/COUNT(AA$40:BC$40)</f>
        <v>0</v>
      </c>
      <c r="BG291" s="203">
        <f t="shared" si="140"/>
        <v>0</v>
      </c>
      <c r="BH291" s="203">
        <v>0</v>
      </c>
      <c r="BI291" s="204">
        <f t="shared" ref="BI291:BI313" si="143">SUMIF(Z291:BD291,"&lt;0",Z291:BD291)</f>
        <v>0</v>
      </c>
      <c r="BJ291" s="205">
        <f t="shared" ref="BJ291:BJ313" si="144">SUMIF(Z291:BD291,"&gt;0",Z291:BD291)</f>
        <v>0</v>
      </c>
    </row>
    <row r="292" spans="24:62" ht="15.5" x14ac:dyDescent="0.35">
      <c r="X292" s="177"/>
      <c r="Y292" s="198">
        <v>3</v>
      </c>
      <c r="Z292" s="199"/>
      <c r="AA292" s="199"/>
      <c r="AB292" s="199"/>
      <c r="AC292" s="199"/>
      <c r="AD292" s="199"/>
      <c r="AE292" s="199"/>
      <c r="AF292" s="199"/>
      <c r="AG292" s="199"/>
      <c r="AH292" s="199"/>
      <c r="AI292" s="199"/>
      <c r="AJ292" s="199"/>
      <c r="AK292" s="199"/>
      <c r="AL292" s="199"/>
      <c r="AM292" s="199"/>
      <c r="AN292" s="199"/>
      <c r="AO292" s="199"/>
      <c r="AP292" s="199"/>
      <c r="AQ292" s="199"/>
      <c r="AR292" s="199"/>
      <c r="AS292" s="199"/>
      <c r="AT292" s="199"/>
      <c r="AU292" s="199"/>
      <c r="AV292" s="199"/>
      <c r="AW292" s="199"/>
      <c r="AX292" s="199"/>
      <c r="AY292" s="199"/>
      <c r="AZ292" s="199"/>
      <c r="BA292" s="199"/>
      <c r="BB292" s="199"/>
      <c r="BC292" s="199"/>
      <c r="BD292" s="199"/>
      <c r="BE292" s="437">
        <f t="shared" si="141"/>
        <v>0</v>
      </c>
      <c r="BF292" s="438">
        <f t="shared" si="142"/>
        <v>0</v>
      </c>
      <c r="BG292" s="203">
        <f t="shared" si="140"/>
        <v>0</v>
      </c>
      <c r="BH292" s="203">
        <v>0</v>
      </c>
      <c r="BI292" s="204">
        <f t="shared" si="143"/>
        <v>0</v>
      </c>
      <c r="BJ292" s="205">
        <f t="shared" si="144"/>
        <v>0</v>
      </c>
    </row>
    <row r="293" spans="24:62" ht="15.5" x14ac:dyDescent="0.35">
      <c r="X293" s="177"/>
      <c r="Y293" s="198">
        <v>4</v>
      </c>
      <c r="Z293" s="199"/>
      <c r="AA293" s="199"/>
      <c r="AB293" s="199"/>
      <c r="AC293" s="199"/>
      <c r="AD293" s="199"/>
      <c r="AE293" s="199"/>
      <c r="AF293" s="199"/>
      <c r="AG293" s="199"/>
      <c r="AH293" s="199"/>
      <c r="AI293" s="199"/>
      <c r="AJ293" s="199"/>
      <c r="AK293" s="199"/>
      <c r="AL293" s="199"/>
      <c r="AM293" s="199"/>
      <c r="AN293" s="199"/>
      <c r="AO293" s="199"/>
      <c r="AP293" s="199"/>
      <c r="AQ293" s="199"/>
      <c r="AR293" s="199"/>
      <c r="AS293" s="199"/>
      <c r="AT293" s="199"/>
      <c r="AU293" s="199"/>
      <c r="AV293" s="199"/>
      <c r="AW293" s="199"/>
      <c r="AX293" s="199"/>
      <c r="AY293" s="199"/>
      <c r="AZ293" s="199"/>
      <c r="BA293" s="199"/>
      <c r="BB293" s="199"/>
      <c r="BC293" s="199"/>
      <c r="BD293" s="199"/>
      <c r="BE293" s="437">
        <f t="shared" si="141"/>
        <v>0</v>
      </c>
      <c r="BF293" s="438">
        <f t="shared" si="142"/>
        <v>0</v>
      </c>
      <c r="BG293" s="203">
        <f t="shared" si="140"/>
        <v>0</v>
      </c>
      <c r="BH293" s="203">
        <v>0</v>
      </c>
      <c r="BI293" s="204">
        <f t="shared" si="143"/>
        <v>0</v>
      </c>
      <c r="BJ293" s="205">
        <f t="shared" si="144"/>
        <v>0</v>
      </c>
    </row>
    <row r="294" spans="24:62" ht="15.5" x14ac:dyDescent="0.35">
      <c r="X294" s="177"/>
      <c r="Y294" s="198">
        <v>5</v>
      </c>
      <c r="Z294" s="199"/>
      <c r="AA294" s="199"/>
      <c r="AB294" s="199"/>
      <c r="AC294" s="199"/>
      <c r="AD294" s="199"/>
      <c r="AE294" s="199"/>
      <c r="AF294" s="199"/>
      <c r="AG294" s="199"/>
      <c r="AH294" s="199"/>
      <c r="AI294" s="199"/>
      <c r="AJ294" s="199"/>
      <c r="AK294" s="199"/>
      <c r="AL294" s="199"/>
      <c r="AM294" s="199"/>
      <c r="AN294" s="199"/>
      <c r="AO294" s="199"/>
      <c r="AP294" s="199"/>
      <c r="AQ294" s="199"/>
      <c r="AR294" s="199"/>
      <c r="AS294" s="199"/>
      <c r="AT294" s="199"/>
      <c r="AU294" s="199"/>
      <c r="AV294" s="199"/>
      <c r="AW294" s="199"/>
      <c r="AX294" s="199"/>
      <c r="AY294" s="199"/>
      <c r="AZ294" s="199"/>
      <c r="BA294" s="199"/>
      <c r="BB294" s="199"/>
      <c r="BC294" s="199"/>
      <c r="BD294" s="199"/>
      <c r="BE294" s="437">
        <f t="shared" si="141"/>
        <v>0</v>
      </c>
      <c r="BF294" s="438">
        <f t="shared" si="142"/>
        <v>0</v>
      </c>
      <c r="BG294" s="203">
        <f t="shared" si="140"/>
        <v>0</v>
      </c>
      <c r="BH294" s="203">
        <v>0</v>
      </c>
      <c r="BI294" s="204">
        <f t="shared" si="143"/>
        <v>0</v>
      </c>
      <c r="BJ294" s="205">
        <f t="shared" si="144"/>
        <v>0</v>
      </c>
    </row>
    <row r="295" spans="24:62" ht="15.5" x14ac:dyDescent="0.35">
      <c r="X295" s="177"/>
      <c r="Y295" s="198">
        <v>6</v>
      </c>
      <c r="Z295" s="199"/>
      <c r="AA295" s="199"/>
      <c r="AB295" s="199"/>
      <c r="AC295" s="199"/>
      <c r="AD295" s="199"/>
      <c r="AE295" s="199"/>
      <c r="AF295" s="199"/>
      <c r="AG295" s="199"/>
      <c r="AH295" s="199"/>
      <c r="AI295" s="199"/>
      <c r="AJ295" s="199"/>
      <c r="AK295" s="199"/>
      <c r="AL295" s="199"/>
      <c r="AM295" s="199"/>
      <c r="AN295" s="199"/>
      <c r="AO295" s="199"/>
      <c r="AP295" s="199"/>
      <c r="AQ295" s="199"/>
      <c r="AR295" s="199"/>
      <c r="AS295" s="199"/>
      <c r="AT295" s="199"/>
      <c r="AU295" s="199"/>
      <c r="AV295" s="199"/>
      <c r="AW295" s="199"/>
      <c r="AX295" s="199"/>
      <c r="AY295" s="199"/>
      <c r="AZ295" s="199"/>
      <c r="BA295" s="199"/>
      <c r="BB295" s="199"/>
      <c r="BC295" s="199"/>
      <c r="BD295" s="199"/>
      <c r="BE295" s="437">
        <f t="shared" si="141"/>
        <v>0</v>
      </c>
      <c r="BF295" s="438">
        <f t="shared" si="142"/>
        <v>0</v>
      </c>
      <c r="BG295" s="203">
        <f t="shared" si="140"/>
        <v>0</v>
      </c>
      <c r="BH295" s="203">
        <v>0</v>
      </c>
      <c r="BI295" s="204">
        <f t="shared" si="143"/>
        <v>0</v>
      </c>
      <c r="BJ295" s="205">
        <f t="shared" si="144"/>
        <v>0</v>
      </c>
    </row>
    <row r="296" spans="24:62" ht="15.5" x14ac:dyDescent="0.35">
      <c r="X296" s="177"/>
      <c r="Y296" s="198">
        <v>7</v>
      </c>
      <c r="Z296" s="199"/>
      <c r="AA296" s="199"/>
      <c r="AB296" s="199"/>
      <c r="AC296" s="199"/>
      <c r="AD296" s="199"/>
      <c r="AE296" s="199"/>
      <c r="AF296" s="199"/>
      <c r="AG296" s="199"/>
      <c r="AH296" s="199"/>
      <c r="AI296" s="199"/>
      <c r="AJ296" s="199"/>
      <c r="AK296" s="199"/>
      <c r="AL296" s="199"/>
      <c r="AM296" s="199"/>
      <c r="AN296" s="199"/>
      <c r="AO296" s="199"/>
      <c r="AP296" s="199"/>
      <c r="AQ296" s="199"/>
      <c r="AR296" s="199"/>
      <c r="AS296" s="199"/>
      <c r="AT296" s="199"/>
      <c r="AU296" s="199"/>
      <c r="AV296" s="199"/>
      <c r="AW296" s="199"/>
      <c r="AX296" s="199"/>
      <c r="AY296" s="199"/>
      <c r="AZ296" s="199"/>
      <c r="BA296" s="199"/>
      <c r="BB296" s="199"/>
      <c r="BC296" s="199"/>
      <c r="BD296" s="199"/>
      <c r="BE296" s="437">
        <f t="shared" si="141"/>
        <v>0</v>
      </c>
      <c r="BF296" s="438">
        <f t="shared" si="142"/>
        <v>0</v>
      </c>
      <c r="BG296" s="203">
        <f t="shared" si="140"/>
        <v>0</v>
      </c>
      <c r="BH296" s="203">
        <v>0</v>
      </c>
      <c r="BI296" s="204">
        <f t="shared" si="143"/>
        <v>0</v>
      </c>
      <c r="BJ296" s="205">
        <f t="shared" si="144"/>
        <v>0</v>
      </c>
    </row>
    <row r="297" spans="24:62" ht="15.5" x14ac:dyDescent="0.35">
      <c r="X297" s="177"/>
      <c r="Y297" s="198">
        <v>8</v>
      </c>
      <c r="Z297" s="199"/>
      <c r="AA297" s="199"/>
      <c r="AB297" s="199"/>
      <c r="AC297" s="199"/>
      <c r="AD297" s="199"/>
      <c r="AE297" s="199"/>
      <c r="AF297" s="199"/>
      <c r="AG297" s="199"/>
      <c r="AH297" s="199"/>
      <c r="AI297" s="199"/>
      <c r="AJ297" s="199"/>
      <c r="AK297" s="199"/>
      <c r="AL297" s="199"/>
      <c r="AM297" s="199"/>
      <c r="AN297" s="199"/>
      <c r="AO297" s="199"/>
      <c r="AP297" s="199"/>
      <c r="AQ297" s="199"/>
      <c r="AR297" s="199"/>
      <c r="AS297" s="199"/>
      <c r="AT297" s="199"/>
      <c r="AU297" s="199"/>
      <c r="AV297" s="199"/>
      <c r="AW297" s="199"/>
      <c r="AX297" s="199"/>
      <c r="AY297" s="199"/>
      <c r="AZ297" s="199"/>
      <c r="BA297" s="199"/>
      <c r="BB297" s="199"/>
      <c r="BC297" s="199"/>
      <c r="BD297" s="199"/>
      <c r="BE297" s="437">
        <f t="shared" si="141"/>
        <v>0</v>
      </c>
      <c r="BF297" s="438">
        <f t="shared" si="142"/>
        <v>0</v>
      </c>
      <c r="BG297" s="203">
        <f t="shared" ref="BG297:BG312" si="145">(SUMIF($Z$289:$BD$289,"Sat",$Z297:$BD297)+SUMIF($Z$289:$BD$289,"Sun",$Z297:$BD297))</f>
        <v>0</v>
      </c>
      <c r="BH297" s="203">
        <f t="shared" ref="BH297:BH312" si="146">(SUM($Z297:$BD297)-(SUMIF($Z$289:$BD$289,"Sat",$Z297:$BD297)+SUMIF($Z$289:$BD$289,"Sun",$Z297:$BD297)))</f>
        <v>0</v>
      </c>
      <c r="BI297" s="204">
        <f t="shared" si="143"/>
        <v>0</v>
      </c>
      <c r="BJ297" s="205">
        <f t="shared" si="144"/>
        <v>0</v>
      </c>
    </row>
    <row r="298" spans="24:62" ht="15.5" x14ac:dyDescent="0.35">
      <c r="X298" s="177"/>
      <c r="Y298" s="198">
        <v>9</v>
      </c>
      <c r="Z298" s="199"/>
      <c r="AA298" s="199"/>
      <c r="AB298" s="199"/>
      <c r="AC298" s="199"/>
      <c r="AD298" s="199"/>
      <c r="AE298" s="199"/>
      <c r="AF298" s="199"/>
      <c r="AG298" s="199"/>
      <c r="AH298" s="199"/>
      <c r="AI298" s="199"/>
      <c r="AJ298" s="199"/>
      <c r="AK298" s="199"/>
      <c r="AL298" s="199"/>
      <c r="AM298" s="199"/>
      <c r="AN298" s="199"/>
      <c r="AO298" s="199"/>
      <c r="AP298" s="199"/>
      <c r="AQ298" s="199"/>
      <c r="AR298" s="199"/>
      <c r="AS298" s="199"/>
      <c r="AT298" s="199"/>
      <c r="AU298" s="199"/>
      <c r="AV298" s="199"/>
      <c r="AW298" s="199"/>
      <c r="AX298" s="199"/>
      <c r="AY298" s="199"/>
      <c r="AZ298" s="199"/>
      <c r="BA298" s="199"/>
      <c r="BB298" s="199"/>
      <c r="BC298" s="199"/>
      <c r="BD298" s="199"/>
      <c r="BE298" s="437">
        <f t="shared" si="141"/>
        <v>0</v>
      </c>
      <c r="BF298" s="438">
        <f t="shared" si="142"/>
        <v>0</v>
      </c>
      <c r="BG298" s="203">
        <f t="shared" si="145"/>
        <v>0</v>
      </c>
      <c r="BH298" s="203">
        <f t="shared" si="146"/>
        <v>0</v>
      </c>
      <c r="BI298" s="204">
        <f t="shared" si="143"/>
        <v>0</v>
      </c>
      <c r="BJ298" s="205">
        <f t="shared" si="144"/>
        <v>0</v>
      </c>
    </row>
    <row r="299" spans="24:62" ht="15.5" x14ac:dyDescent="0.35">
      <c r="X299" s="177"/>
      <c r="Y299" s="198">
        <v>10</v>
      </c>
      <c r="Z299" s="199"/>
      <c r="AA299" s="199"/>
      <c r="AB299" s="199"/>
      <c r="AC299" s="199"/>
      <c r="AD299" s="199"/>
      <c r="AE299" s="199"/>
      <c r="AF299" s="199"/>
      <c r="AG299" s="199"/>
      <c r="AH299" s="199"/>
      <c r="AI299" s="199"/>
      <c r="AJ299" s="199"/>
      <c r="AK299" s="199"/>
      <c r="AL299" s="199"/>
      <c r="AM299" s="199"/>
      <c r="AN299" s="199"/>
      <c r="AO299" s="199"/>
      <c r="AP299" s="199"/>
      <c r="AQ299" s="199"/>
      <c r="AR299" s="199"/>
      <c r="AS299" s="199"/>
      <c r="AT299" s="199"/>
      <c r="AU299" s="199"/>
      <c r="AV299" s="199"/>
      <c r="AW299" s="199"/>
      <c r="AX299" s="199"/>
      <c r="AY299" s="199"/>
      <c r="AZ299" s="199"/>
      <c r="BA299" s="199"/>
      <c r="BB299" s="199"/>
      <c r="BC299" s="199"/>
      <c r="BD299" s="199"/>
      <c r="BE299" s="437">
        <f t="shared" si="141"/>
        <v>0</v>
      </c>
      <c r="BF299" s="438">
        <f t="shared" si="142"/>
        <v>0</v>
      </c>
      <c r="BG299" s="203">
        <f t="shared" si="145"/>
        <v>0</v>
      </c>
      <c r="BH299" s="203">
        <f t="shared" si="146"/>
        <v>0</v>
      </c>
      <c r="BI299" s="204">
        <f t="shared" si="143"/>
        <v>0</v>
      </c>
      <c r="BJ299" s="205">
        <f t="shared" si="144"/>
        <v>0</v>
      </c>
    </row>
    <row r="300" spans="24:62" ht="15.5" x14ac:dyDescent="0.35">
      <c r="X300" s="177"/>
      <c r="Y300" s="198">
        <v>11</v>
      </c>
      <c r="Z300" s="199"/>
      <c r="AA300" s="199"/>
      <c r="AB300" s="199"/>
      <c r="AC300" s="199"/>
      <c r="AD300" s="199"/>
      <c r="AE300" s="199"/>
      <c r="AF300" s="199"/>
      <c r="AG300" s="199"/>
      <c r="AH300" s="199"/>
      <c r="AI300" s="199"/>
      <c r="AJ300" s="199"/>
      <c r="AK300" s="199"/>
      <c r="AL300" s="199"/>
      <c r="AM300" s="199"/>
      <c r="AN300" s="199"/>
      <c r="AO300" s="199"/>
      <c r="AP300" s="199"/>
      <c r="AQ300" s="199"/>
      <c r="AR300" s="199"/>
      <c r="AS300" s="199"/>
      <c r="AT300" s="199"/>
      <c r="AU300" s="199"/>
      <c r="AV300" s="199"/>
      <c r="AW300" s="199"/>
      <c r="AX300" s="199"/>
      <c r="AY300" s="199"/>
      <c r="AZ300" s="199"/>
      <c r="BA300" s="199"/>
      <c r="BB300" s="199"/>
      <c r="BC300" s="199"/>
      <c r="BD300" s="199"/>
      <c r="BE300" s="437">
        <f t="shared" si="141"/>
        <v>0</v>
      </c>
      <c r="BF300" s="438">
        <f t="shared" si="142"/>
        <v>0</v>
      </c>
      <c r="BG300" s="203">
        <f t="shared" si="145"/>
        <v>0</v>
      </c>
      <c r="BH300" s="203">
        <f t="shared" si="146"/>
        <v>0</v>
      </c>
      <c r="BI300" s="204">
        <f t="shared" si="143"/>
        <v>0</v>
      </c>
      <c r="BJ300" s="205">
        <f t="shared" si="144"/>
        <v>0</v>
      </c>
    </row>
    <row r="301" spans="24:62" ht="15.5" x14ac:dyDescent="0.35">
      <c r="X301" s="177"/>
      <c r="Y301" s="198">
        <v>12</v>
      </c>
      <c r="Z301" s="199"/>
      <c r="AA301" s="199"/>
      <c r="AB301" s="199"/>
      <c r="AC301" s="199"/>
      <c r="AD301" s="199"/>
      <c r="AE301" s="199"/>
      <c r="AF301" s="199"/>
      <c r="AG301" s="199"/>
      <c r="AH301" s="199"/>
      <c r="AI301" s="199"/>
      <c r="AJ301" s="199"/>
      <c r="AK301" s="199"/>
      <c r="AL301" s="199"/>
      <c r="AM301" s="199"/>
      <c r="AN301" s="199"/>
      <c r="AO301" s="199"/>
      <c r="AP301" s="199"/>
      <c r="AQ301" s="199"/>
      <c r="AR301" s="199"/>
      <c r="AS301" s="199"/>
      <c r="AT301" s="199"/>
      <c r="AU301" s="199"/>
      <c r="AV301" s="199"/>
      <c r="AW301" s="199"/>
      <c r="AX301" s="199"/>
      <c r="AY301" s="199"/>
      <c r="AZ301" s="199"/>
      <c r="BA301" s="199"/>
      <c r="BB301" s="199"/>
      <c r="BC301" s="199"/>
      <c r="BD301" s="199"/>
      <c r="BE301" s="437">
        <f t="shared" si="141"/>
        <v>0</v>
      </c>
      <c r="BF301" s="438">
        <f t="shared" si="142"/>
        <v>0</v>
      </c>
      <c r="BG301" s="203">
        <f t="shared" si="145"/>
        <v>0</v>
      </c>
      <c r="BH301" s="203">
        <f t="shared" si="146"/>
        <v>0</v>
      </c>
      <c r="BI301" s="204">
        <f t="shared" si="143"/>
        <v>0</v>
      </c>
      <c r="BJ301" s="205">
        <f t="shared" si="144"/>
        <v>0</v>
      </c>
    </row>
    <row r="302" spans="24:62" ht="15.5" x14ac:dyDescent="0.35">
      <c r="X302" s="177"/>
      <c r="Y302" s="198">
        <v>13</v>
      </c>
      <c r="Z302" s="199"/>
      <c r="AA302" s="199"/>
      <c r="AB302" s="199"/>
      <c r="AC302" s="199"/>
      <c r="AD302" s="199"/>
      <c r="AE302" s="199"/>
      <c r="AF302" s="199"/>
      <c r="AG302" s="199"/>
      <c r="AH302" s="199"/>
      <c r="AI302" s="199"/>
      <c r="AJ302" s="199"/>
      <c r="AK302" s="199"/>
      <c r="AL302" s="199"/>
      <c r="AM302" s="199"/>
      <c r="AN302" s="199"/>
      <c r="AO302" s="199"/>
      <c r="AP302" s="199"/>
      <c r="AQ302" s="199"/>
      <c r="AR302" s="199"/>
      <c r="AS302" s="199"/>
      <c r="AT302" s="199"/>
      <c r="AU302" s="199"/>
      <c r="AV302" s="199"/>
      <c r="AW302" s="199"/>
      <c r="AX302" s="199"/>
      <c r="AY302" s="199"/>
      <c r="AZ302" s="199"/>
      <c r="BA302" s="199"/>
      <c r="BB302" s="199"/>
      <c r="BC302" s="199"/>
      <c r="BD302" s="199"/>
      <c r="BE302" s="437">
        <f t="shared" si="141"/>
        <v>0</v>
      </c>
      <c r="BF302" s="438">
        <f t="shared" si="142"/>
        <v>0</v>
      </c>
      <c r="BG302" s="203">
        <f t="shared" si="145"/>
        <v>0</v>
      </c>
      <c r="BH302" s="203">
        <f t="shared" si="146"/>
        <v>0</v>
      </c>
      <c r="BI302" s="204">
        <f t="shared" si="143"/>
        <v>0</v>
      </c>
      <c r="BJ302" s="205">
        <f t="shared" si="144"/>
        <v>0</v>
      </c>
    </row>
    <row r="303" spans="24:62" ht="15.5" x14ac:dyDescent="0.35">
      <c r="X303" s="177"/>
      <c r="Y303" s="198">
        <v>14</v>
      </c>
      <c r="Z303" s="199"/>
      <c r="AA303" s="199"/>
      <c r="AB303" s="199"/>
      <c r="AC303" s="199"/>
      <c r="AD303" s="199"/>
      <c r="AE303" s="199"/>
      <c r="AF303" s="199"/>
      <c r="AG303" s="199"/>
      <c r="AH303" s="199"/>
      <c r="AI303" s="199"/>
      <c r="AJ303" s="199"/>
      <c r="AK303" s="199"/>
      <c r="AL303" s="199"/>
      <c r="AM303" s="199"/>
      <c r="AN303" s="199"/>
      <c r="AO303" s="199"/>
      <c r="AP303" s="199"/>
      <c r="AQ303" s="199"/>
      <c r="AR303" s="199"/>
      <c r="AS303" s="199"/>
      <c r="AT303" s="199"/>
      <c r="AU303" s="199"/>
      <c r="AV303" s="199"/>
      <c r="AW303" s="199"/>
      <c r="AX303" s="199"/>
      <c r="AY303" s="199"/>
      <c r="AZ303" s="199"/>
      <c r="BA303" s="199"/>
      <c r="BB303" s="199"/>
      <c r="BC303" s="199"/>
      <c r="BD303" s="199"/>
      <c r="BE303" s="437">
        <f t="shared" si="141"/>
        <v>0</v>
      </c>
      <c r="BF303" s="438">
        <f t="shared" si="142"/>
        <v>0</v>
      </c>
      <c r="BG303" s="203">
        <f t="shared" si="145"/>
        <v>0</v>
      </c>
      <c r="BH303" s="203">
        <f t="shared" si="146"/>
        <v>0</v>
      </c>
      <c r="BI303" s="204">
        <f t="shared" si="143"/>
        <v>0</v>
      </c>
      <c r="BJ303" s="205">
        <f t="shared" si="144"/>
        <v>0</v>
      </c>
    </row>
    <row r="304" spans="24:62" ht="15.5" x14ac:dyDescent="0.35">
      <c r="X304" s="177"/>
      <c r="Y304" s="198">
        <v>15</v>
      </c>
      <c r="Z304" s="199"/>
      <c r="AA304" s="199"/>
      <c r="AB304" s="199"/>
      <c r="AC304" s="199"/>
      <c r="AD304" s="199"/>
      <c r="AE304" s="199"/>
      <c r="AF304" s="199"/>
      <c r="AG304" s="199"/>
      <c r="AH304" s="199"/>
      <c r="AI304" s="199"/>
      <c r="AJ304" s="199"/>
      <c r="AK304" s="199"/>
      <c r="AL304" s="199"/>
      <c r="AM304" s="199"/>
      <c r="AN304" s="199"/>
      <c r="AO304" s="199"/>
      <c r="AP304" s="199"/>
      <c r="AQ304" s="199"/>
      <c r="AR304" s="199"/>
      <c r="AS304" s="199"/>
      <c r="AT304" s="199"/>
      <c r="AU304" s="199"/>
      <c r="AV304" s="199"/>
      <c r="AW304" s="199"/>
      <c r="AX304" s="199"/>
      <c r="AY304" s="199"/>
      <c r="AZ304" s="199"/>
      <c r="BA304" s="199"/>
      <c r="BB304" s="199"/>
      <c r="BC304" s="199"/>
      <c r="BD304" s="199"/>
      <c r="BE304" s="437">
        <f t="shared" si="141"/>
        <v>0</v>
      </c>
      <c r="BF304" s="438">
        <f t="shared" si="142"/>
        <v>0</v>
      </c>
      <c r="BG304" s="203">
        <f t="shared" si="145"/>
        <v>0</v>
      </c>
      <c r="BH304" s="203">
        <f t="shared" si="146"/>
        <v>0</v>
      </c>
      <c r="BI304" s="204">
        <f t="shared" si="143"/>
        <v>0</v>
      </c>
      <c r="BJ304" s="205">
        <f t="shared" si="144"/>
        <v>0</v>
      </c>
    </row>
    <row r="305" spans="24:65" ht="15.5" x14ac:dyDescent="0.35">
      <c r="X305" s="177"/>
      <c r="Y305" s="198">
        <v>16</v>
      </c>
      <c r="Z305" s="199"/>
      <c r="AA305" s="199"/>
      <c r="AB305" s="199"/>
      <c r="AC305" s="199"/>
      <c r="AD305" s="199"/>
      <c r="AE305" s="199"/>
      <c r="AF305" s="199"/>
      <c r="AG305" s="199"/>
      <c r="AH305" s="199"/>
      <c r="AI305" s="199"/>
      <c r="AJ305" s="199"/>
      <c r="AK305" s="199"/>
      <c r="AL305" s="199"/>
      <c r="AM305" s="199"/>
      <c r="AN305" s="199"/>
      <c r="AO305" s="199"/>
      <c r="AP305" s="199"/>
      <c r="AQ305" s="199"/>
      <c r="AR305" s="199"/>
      <c r="AS305" s="199"/>
      <c r="AT305" s="199"/>
      <c r="AU305" s="199"/>
      <c r="AV305" s="199"/>
      <c r="AW305" s="199"/>
      <c r="AX305" s="199"/>
      <c r="AY305" s="199"/>
      <c r="AZ305" s="199"/>
      <c r="BA305" s="199"/>
      <c r="BB305" s="199"/>
      <c r="BC305" s="199"/>
      <c r="BD305" s="199"/>
      <c r="BE305" s="437">
        <f t="shared" si="141"/>
        <v>0</v>
      </c>
      <c r="BF305" s="438">
        <f t="shared" si="142"/>
        <v>0</v>
      </c>
      <c r="BG305" s="203">
        <f t="shared" si="145"/>
        <v>0</v>
      </c>
      <c r="BH305" s="203">
        <f t="shared" si="146"/>
        <v>0</v>
      </c>
      <c r="BI305" s="204">
        <f t="shared" si="143"/>
        <v>0</v>
      </c>
      <c r="BJ305" s="205">
        <f t="shared" si="144"/>
        <v>0</v>
      </c>
    </row>
    <row r="306" spans="24:65" ht="15.5" x14ac:dyDescent="0.35">
      <c r="X306" s="177"/>
      <c r="Y306" s="198">
        <v>17</v>
      </c>
      <c r="Z306" s="199"/>
      <c r="AA306" s="199"/>
      <c r="AB306" s="199"/>
      <c r="AC306" s="199"/>
      <c r="AD306" s="199"/>
      <c r="AE306" s="199"/>
      <c r="AF306" s="199"/>
      <c r="AG306" s="199"/>
      <c r="AH306" s="199"/>
      <c r="AI306" s="199"/>
      <c r="AJ306" s="199"/>
      <c r="AK306" s="199"/>
      <c r="AL306" s="199"/>
      <c r="AM306" s="199"/>
      <c r="AN306" s="199"/>
      <c r="AO306" s="199"/>
      <c r="AP306" s="199"/>
      <c r="AQ306" s="199"/>
      <c r="AR306" s="199"/>
      <c r="AS306" s="199"/>
      <c r="AT306" s="199"/>
      <c r="AU306" s="199"/>
      <c r="AV306" s="199"/>
      <c r="AW306" s="199"/>
      <c r="AX306" s="199"/>
      <c r="AY306" s="199"/>
      <c r="AZ306" s="199"/>
      <c r="BA306" s="199"/>
      <c r="BB306" s="199"/>
      <c r="BC306" s="199"/>
      <c r="BD306" s="199"/>
      <c r="BE306" s="437">
        <f t="shared" si="141"/>
        <v>0</v>
      </c>
      <c r="BF306" s="438">
        <f t="shared" si="142"/>
        <v>0</v>
      </c>
      <c r="BG306" s="203">
        <f t="shared" si="145"/>
        <v>0</v>
      </c>
      <c r="BH306" s="203">
        <f t="shared" si="146"/>
        <v>0</v>
      </c>
      <c r="BI306" s="204">
        <f t="shared" si="143"/>
        <v>0</v>
      </c>
      <c r="BJ306" s="205">
        <f t="shared" si="144"/>
        <v>0</v>
      </c>
    </row>
    <row r="307" spans="24:65" ht="15.5" x14ac:dyDescent="0.35">
      <c r="X307" s="177"/>
      <c r="Y307" s="198">
        <v>18</v>
      </c>
      <c r="Z307" s="199"/>
      <c r="AA307" s="199"/>
      <c r="AB307" s="199"/>
      <c r="AC307" s="199"/>
      <c r="AD307" s="199"/>
      <c r="AE307" s="199"/>
      <c r="AF307" s="199"/>
      <c r="AG307" s="199"/>
      <c r="AH307" s="199"/>
      <c r="AI307" s="199"/>
      <c r="AJ307" s="199"/>
      <c r="AK307" s="199"/>
      <c r="AL307" s="199"/>
      <c r="AM307" s="199"/>
      <c r="AN307" s="199"/>
      <c r="AO307" s="199"/>
      <c r="AP307" s="199"/>
      <c r="AQ307" s="199"/>
      <c r="AR307" s="199"/>
      <c r="AS307" s="199"/>
      <c r="AT307" s="199"/>
      <c r="AU307" s="199"/>
      <c r="AV307" s="199"/>
      <c r="AW307" s="199"/>
      <c r="AX307" s="199"/>
      <c r="AY307" s="199"/>
      <c r="AZ307" s="199"/>
      <c r="BA307" s="199"/>
      <c r="BB307" s="199"/>
      <c r="BC307" s="199"/>
      <c r="BD307" s="199"/>
      <c r="BE307" s="437">
        <f t="shared" si="141"/>
        <v>0</v>
      </c>
      <c r="BF307" s="438">
        <f t="shared" si="142"/>
        <v>0</v>
      </c>
      <c r="BG307" s="203">
        <f t="shared" si="145"/>
        <v>0</v>
      </c>
      <c r="BH307" s="203">
        <f t="shared" si="146"/>
        <v>0</v>
      </c>
      <c r="BI307" s="204">
        <f t="shared" si="143"/>
        <v>0</v>
      </c>
      <c r="BJ307" s="205">
        <f t="shared" si="144"/>
        <v>0</v>
      </c>
    </row>
    <row r="308" spans="24:65" ht="15.5" x14ac:dyDescent="0.35">
      <c r="X308" s="177"/>
      <c r="Y308" s="198">
        <v>19</v>
      </c>
      <c r="Z308" s="199"/>
      <c r="AA308" s="199"/>
      <c r="AB308" s="199"/>
      <c r="AC308" s="199"/>
      <c r="AD308" s="199"/>
      <c r="AE308" s="199"/>
      <c r="AF308" s="199"/>
      <c r="AG308" s="199"/>
      <c r="AH308" s="199"/>
      <c r="AI308" s="199"/>
      <c r="AJ308" s="199"/>
      <c r="AK308" s="199"/>
      <c r="AL308" s="199"/>
      <c r="AM308" s="199"/>
      <c r="AN308" s="199"/>
      <c r="AO308" s="199"/>
      <c r="AP308" s="199"/>
      <c r="AQ308" s="199"/>
      <c r="AR308" s="199"/>
      <c r="AS308" s="199"/>
      <c r="AT308" s="199"/>
      <c r="AU308" s="199"/>
      <c r="AV308" s="199"/>
      <c r="AW308" s="199"/>
      <c r="AX308" s="199"/>
      <c r="AY308" s="199"/>
      <c r="AZ308" s="199"/>
      <c r="BA308" s="199"/>
      <c r="BB308" s="199"/>
      <c r="BC308" s="199"/>
      <c r="BD308" s="199"/>
      <c r="BE308" s="437">
        <f t="shared" si="141"/>
        <v>0</v>
      </c>
      <c r="BF308" s="438">
        <f t="shared" si="142"/>
        <v>0</v>
      </c>
      <c r="BG308" s="203">
        <f t="shared" si="145"/>
        <v>0</v>
      </c>
      <c r="BH308" s="203">
        <f t="shared" si="146"/>
        <v>0</v>
      </c>
      <c r="BI308" s="204">
        <f t="shared" si="143"/>
        <v>0</v>
      </c>
      <c r="BJ308" s="205">
        <f t="shared" si="144"/>
        <v>0</v>
      </c>
    </row>
    <row r="309" spans="24:65" ht="15.5" x14ac:dyDescent="0.35">
      <c r="X309" s="177"/>
      <c r="Y309" s="198">
        <v>20</v>
      </c>
      <c r="Z309" s="199"/>
      <c r="AA309" s="199"/>
      <c r="AB309" s="199"/>
      <c r="AC309" s="199"/>
      <c r="AD309" s="199"/>
      <c r="AE309" s="199"/>
      <c r="AF309" s="199"/>
      <c r="AG309" s="199"/>
      <c r="AH309" s="199"/>
      <c r="AI309" s="199"/>
      <c r="AJ309" s="199"/>
      <c r="AK309" s="199"/>
      <c r="AL309" s="199"/>
      <c r="AM309" s="199"/>
      <c r="AN309" s="199"/>
      <c r="AO309" s="199"/>
      <c r="AP309" s="199"/>
      <c r="AQ309" s="199"/>
      <c r="AR309" s="199"/>
      <c r="AS309" s="199"/>
      <c r="AT309" s="199"/>
      <c r="AU309" s="199"/>
      <c r="AV309" s="199"/>
      <c r="AW309" s="199"/>
      <c r="AX309" s="199"/>
      <c r="AY309" s="199"/>
      <c r="AZ309" s="199"/>
      <c r="BA309" s="199"/>
      <c r="BB309" s="199"/>
      <c r="BC309" s="199"/>
      <c r="BD309" s="199"/>
      <c r="BE309" s="437">
        <f t="shared" si="141"/>
        <v>0</v>
      </c>
      <c r="BF309" s="438">
        <f t="shared" si="142"/>
        <v>0</v>
      </c>
      <c r="BG309" s="203">
        <f t="shared" si="145"/>
        <v>0</v>
      </c>
      <c r="BH309" s="203">
        <f t="shared" si="146"/>
        <v>0</v>
      </c>
      <c r="BI309" s="204">
        <f t="shared" si="143"/>
        <v>0</v>
      </c>
      <c r="BJ309" s="205">
        <f t="shared" si="144"/>
        <v>0</v>
      </c>
    </row>
    <row r="310" spans="24:65" ht="15.5" x14ac:dyDescent="0.35">
      <c r="X310" s="177"/>
      <c r="Y310" s="198">
        <v>21</v>
      </c>
      <c r="Z310" s="199"/>
      <c r="AA310" s="199"/>
      <c r="AB310" s="199"/>
      <c r="AC310" s="199"/>
      <c r="AD310" s="199"/>
      <c r="AE310" s="199"/>
      <c r="AF310" s="199"/>
      <c r="AG310" s="199"/>
      <c r="AH310" s="199"/>
      <c r="AI310" s="199"/>
      <c r="AJ310" s="199"/>
      <c r="AK310" s="199"/>
      <c r="AL310" s="199"/>
      <c r="AM310" s="199"/>
      <c r="AN310" s="199"/>
      <c r="AO310" s="199"/>
      <c r="AP310" s="199"/>
      <c r="AQ310" s="199"/>
      <c r="AR310" s="199"/>
      <c r="AS310" s="199"/>
      <c r="AT310" s="199"/>
      <c r="AU310" s="199"/>
      <c r="AV310" s="199"/>
      <c r="AW310" s="199"/>
      <c r="AX310" s="199"/>
      <c r="AY310" s="199"/>
      <c r="AZ310" s="199"/>
      <c r="BA310" s="199"/>
      <c r="BB310" s="199"/>
      <c r="BC310" s="199"/>
      <c r="BD310" s="199"/>
      <c r="BE310" s="437">
        <f t="shared" si="141"/>
        <v>0</v>
      </c>
      <c r="BF310" s="438">
        <f t="shared" si="142"/>
        <v>0</v>
      </c>
      <c r="BG310" s="203">
        <f t="shared" si="145"/>
        <v>0</v>
      </c>
      <c r="BH310" s="203">
        <f t="shared" si="146"/>
        <v>0</v>
      </c>
      <c r="BI310" s="204">
        <f t="shared" si="143"/>
        <v>0</v>
      </c>
      <c r="BJ310" s="205">
        <f t="shared" si="144"/>
        <v>0</v>
      </c>
    </row>
    <row r="311" spans="24:65" ht="15.5" x14ac:dyDescent="0.35">
      <c r="X311" s="177"/>
      <c r="Y311" s="198">
        <v>22</v>
      </c>
      <c r="Z311" s="199"/>
      <c r="AA311" s="199"/>
      <c r="AB311" s="199"/>
      <c r="AC311" s="199"/>
      <c r="AD311" s="199"/>
      <c r="AE311" s="199"/>
      <c r="AF311" s="199"/>
      <c r="AG311" s="199"/>
      <c r="AH311" s="199"/>
      <c r="AI311" s="199"/>
      <c r="AJ311" s="199"/>
      <c r="AK311" s="199"/>
      <c r="AL311" s="199"/>
      <c r="AM311" s="199"/>
      <c r="AN311" s="199"/>
      <c r="AO311" s="199"/>
      <c r="AP311" s="199"/>
      <c r="AQ311" s="199"/>
      <c r="AR311" s="199"/>
      <c r="AS311" s="199"/>
      <c r="AT311" s="199"/>
      <c r="AU311" s="199"/>
      <c r="AV311" s="199"/>
      <c r="AW311" s="199"/>
      <c r="AX311" s="199"/>
      <c r="AY311" s="199"/>
      <c r="AZ311" s="199"/>
      <c r="BA311" s="199"/>
      <c r="BB311" s="199"/>
      <c r="BC311" s="199"/>
      <c r="BD311" s="199"/>
      <c r="BE311" s="437">
        <f t="shared" si="141"/>
        <v>0</v>
      </c>
      <c r="BF311" s="438">
        <f t="shared" si="142"/>
        <v>0</v>
      </c>
      <c r="BG311" s="203">
        <f t="shared" si="145"/>
        <v>0</v>
      </c>
      <c r="BH311" s="203">
        <f t="shared" si="146"/>
        <v>0</v>
      </c>
      <c r="BI311" s="204">
        <f t="shared" si="143"/>
        <v>0</v>
      </c>
      <c r="BJ311" s="205">
        <f t="shared" si="144"/>
        <v>0</v>
      </c>
      <c r="BM311" s="13" t="s">
        <v>130</v>
      </c>
    </row>
    <row r="312" spans="24:65" ht="15.5" x14ac:dyDescent="0.35">
      <c r="X312" s="177"/>
      <c r="Y312" s="198">
        <v>23</v>
      </c>
      <c r="Z312" s="199"/>
      <c r="AA312" s="199"/>
      <c r="AB312" s="199"/>
      <c r="AC312" s="199"/>
      <c r="AD312" s="199"/>
      <c r="AE312" s="199"/>
      <c r="AF312" s="199"/>
      <c r="AG312" s="199"/>
      <c r="AH312" s="199"/>
      <c r="AI312" s="199"/>
      <c r="AJ312" s="199"/>
      <c r="AK312" s="199"/>
      <c r="AL312" s="199"/>
      <c r="AM312" s="199"/>
      <c r="AN312" s="199"/>
      <c r="AO312" s="199"/>
      <c r="AP312" s="199"/>
      <c r="AQ312" s="199"/>
      <c r="AR312" s="199"/>
      <c r="AS312" s="199"/>
      <c r="AT312" s="199"/>
      <c r="AU312" s="199"/>
      <c r="AV312" s="199"/>
      <c r="AW312" s="199"/>
      <c r="AX312" s="199"/>
      <c r="AY312" s="199"/>
      <c r="AZ312" s="199"/>
      <c r="BA312" s="199"/>
      <c r="BB312" s="199"/>
      <c r="BC312" s="199"/>
      <c r="BD312" s="199"/>
      <c r="BE312" s="437">
        <f t="shared" si="141"/>
        <v>0</v>
      </c>
      <c r="BF312" s="438">
        <f t="shared" si="142"/>
        <v>0</v>
      </c>
      <c r="BG312" s="203">
        <f t="shared" si="145"/>
        <v>0</v>
      </c>
      <c r="BH312" s="203">
        <f t="shared" si="146"/>
        <v>0</v>
      </c>
      <c r="BI312" s="204">
        <f t="shared" si="143"/>
        <v>0</v>
      </c>
      <c r="BJ312" s="205">
        <f t="shared" si="144"/>
        <v>0</v>
      </c>
      <c r="BL312" s="13">
        <f>COUNTIF(Z290:BD313,"&gt;"&amp;MxDisch1)</f>
        <v>0</v>
      </c>
      <c r="BM312" s="13" t="s">
        <v>131</v>
      </c>
    </row>
    <row r="313" spans="24:65" ht="15.5" x14ac:dyDescent="0.35">
      <c r="X313" s="177"/>
      <c r="Y313" s="206">
        <v>24</v>
      </c>
      <c r="Z313" s="207"/>
      <c r="AA313" s="207"/>
      <c r="AB313" s="207"/>
      <c r="AC313" s="207"/>
      <c r="AD313" s="207"/>
      <c r="AE313" s="207"/>
      <c r="AF313" s="207"/>
      <c r="AG313" s="207"/>
      <c r="AH313" s="207"/>
      <c r="AI313" s="207"/>
      <c r="AJ313" s="207"/>
      <c r="AK313" s="207"/>
      <c r="AL313" s="207"/>
      <c r="AM313" s="207"/>
      <c r="AN313" s="207"/>
      <c r="AO313" s="207"/>
      <c r="AP313" s="207"/>
      <c r="AQ313" s="207"/>
      <c r="AR313" s="207"/>
      <c r="AS313" s="207"/>
      <c r="AT313" s="207"/>
      <c r="AU313" s="207"/>
      <c r="AV313" s="207"/>
      <c r="AW313" s="207"/>
      <c r="AX313" s="207"/>
      <c r="AY313" s="207"/>
      <c r="AZ313" s="207"/>
      <c r="BA313" s="207"/>
      <c r="BB313" s="207"/>
      <c r="BC313" s="207"/>
      <c r="BD313" s="207"/>
      <c r="BE313" s="442">
        <f t="shared" si="141"/>
        <v>0</v>
      </c>
      <c r="BF313" s="443">
        <f t="shared" si="142"/>
        <v>0</v>
      </c>
      <c r="BG313" s="208">
        <f>SUM($Z313:$BD313)</f>
        <v>0</v>
      </c>
      <c r="BH313" s="208">
        <v>0</v>
      </c>
      <c r="BI313" s="209">
        <f t="shared" si="143"/>
        <v>0</v>
      </c>
      <c r="BJ313" s="210">
        <f t="shared" si="144"/>
        <v>0</v>
      </c>
      <c r="BL313" s="13">
        <f>COUNTIF(Z290:BD313,"&lt;"&amp;-MxChgRate1)</f>
        <v>0</v>
      </c>
      <c r="BM313" s="13" t="s">
        <v>132</v>
      </c>
    </row>
    <row r="314" spans="24:65" ht="15.5" x14ac:dyDescent="0.35">
      <c r="X314" s="177"/>
      <c r="Y314" s="182"/>
      <c r="Z314" s="218" t="str">
        <f t="shared" ref="Z314" si="147">IF(SUM(Z290:Z313)&gt;0,"Verify","")</f>
        <v/>
      </c>
      <c r="AA314" s="218" t="str">
        <f t="shared" ref="AA314:BD314" si="148">IF(SUM(AA290:AA313)&gt;0,"Verify","")</f>
        <v/>
      </c>
      <c r="AB314" s="218" t="str">
        <f t="shared" si="148"/>
        <v/>
      </c>
      <c r="AC314" s="218" t="str">
        <f t="shared" si="148"/>
        <v/>
      </c>
      <c r="AD314" s="218" t="str">
        <f t="shared" si="148"/>
        <v/>
      </c>
      <c r="AE314" s="218" t="str">
        <f t="shared" si="148"/>
        <v/>
      </c>
      <c r="AF314" s="218" t="str">
        <f t="shared" si="148"/>
        <v/>
      </c>
      <c r="AG314" s="218" t="str">
        <f t="shared" si="148"/>
        <v/>
      </c>
      <c r="AH314" s="218" t="str">
        <f t="shared" si="148"/>
        <v/>
      </c>
      <c r="AI314" s="218" t="str">
        <f t="shared" si="148"/>
        <v/>
      </c>
      <c r="AJ314" s="218" t="str">
        <f t="shared" si="148"/>
        <v/>
      </c>
      <c r="AK314" s="218" t="str">
        <f t="shared" si="148"/>
        <v/>
      </c>
      <c r="AL314" s="218" t="str">
        <f t="shared" si="148"/>
        <v/>
      </c>
      <c r="AM314" s="218" t="str">
        <f t="shared" si="148"/>
        <v/>
      </c>
      <c r="AN314" s="218" t="str">
        <f t="shared" si="148"/>
        <v/>
      </c>
      <c r="AO314" s="218" t="str">
        <f t="shared" si="148"/>
        <v/>
      </c>
      <c r="AP314" s="218" t="str">
        <f t="shared" si="148"/>
        <v/>
      </c>
      <c r="AQ314" s="218" t="str">
        <f t="shared" si="148"/>
        <v/>
      </c>
      <c r="AR314" s="218" t="str">
        <f t="shared" si="148"/>
        <v/>
      </c>
      <c r="AS314" s="218" t="str">
        <f t="shared" si="148"/>
        <v/>
      </c>
      <c r="AT314" s="218" t="str">
        <f t="shared" si="148"/>
        <v/>
      </c>
      <c r="AU314" s="218" t="str">
        <f t="shared" si="148"/>
        <v/>
      </c>
      <c r="AV314" s="218" t="str">
        <f t="shared" si="148"/>
        <v/>
      </c>
      <c r="AW314" s="218" t="str">
        <f t="shared" si="148"/>
        <v/>
      </c>
      <c r="AX314" s="218" t="str">
        <f t="shared" si="148"/>
        <v/>
      </c>
      <c r="AY314" s="218" t="str">
        <f t="shared" si="148"/>
        <v/>
      </c>
      <c r="AZ314" s="218" t="str">
        <f t="shared" si="148"/>
        <v/>
      </c>
      <c r="BA314" s="218" t="str">
        <f t="shared" si="148"/>
        <v/>
      </c>
      <c r="BB314" s="218" t="str">
        <f t="shared" si="148"/>
        <v/>
      </c>
      <c r="BC314" s="218" t="str">
        <f t="shared" si="148"/>
        <v/>
      </c>
      <c r="BD314" s="218" t="str">
        <f t="shared" si="148"/>
        <v/>
      </c>
      <c r="BE314" s="38"/>
      <c r="BF314" s="38"/>
      <c r="BG314" s="208">
        <f>SUM(BG290:BG313)</f>
        <v>0</v>
      </c>
      <c r="BH314" s="208">
        <f>SUM(BH297:BH312)</f>
        <v>0</v>
      </c>
      <c r="BI314" s="208">
        <f>SUM(BI290:BI313)</f>
        <v>0</v>
      </c>
      <c r="BJ314" s="221">
        <f>SUM(BJ290:BJ313)</f>
        <v>0</v>
      </c>
    </row>
    <row r="315" spans="24:65" ht="15.5" x14ac:dyDescent="0.35">
      <c r="X315" s="213"/>
      <c r="Y315" s="214"/>
      <c r="Z315" s="214"/>
      <c r="AA315" s="214"/>
      <c r="AB315" s="214"/>
      <c r="AC315" s="214"/>
      <c r="AD315" s="214"/>
      <c r="AE315" s="214"/>
      <c r="AF315" s="214"/>
      <c r="AG315" s="214"/>
      <c r="AH315" s="214"/>
      <c r="AI315" s="214"/>
      <c r="AJ315" s="214"/>
      <c r="AK315" s="214"/>
      <c r="AL315" s="214"/>
      <c r="AM315" s="214"/>
      <c r="AN315" s="214"/>
      <c r="AO315" s="214"/>
      <c r="AP315" s="214"/>
      <c r="AQ315" s="214"/>
      <c r="AR315" s="214"/>
      <c r="AS315" s="214"/>
      <c r="AT315" s="214"/>
      <c r="AU315" s="214"/>
      <c r="AV315" s="214"/>
      <c r="AW315" s="214"/>
      <c r="AX315" s="214"/>
      <c r="AY315" s="214"/>
      <c r="AZ315" s="214"/>
      <c r="BA315" s="214"/>
      <c r="BB315" s="214"/>
      <c r="BC315" s="214"/>
      <c r="BD315" s="214"/>
      <c r="BE315" s="216"/>
      <c r="BF315" s="216"/>
      <c r="BG315" s="222"/>
      <c r="BH315" s="223"/>
      <c r="BI315" s="223"/>
      <c r="BJ315" s="224"/>
    </row>
    <row r="316" spans="24:65" ht="15.5" x14ac:dyDescent="0.35">
      <c r="X316" s="226"/>
      <c r="Y316" s="227"/>
      <c r="Z316" s="227"/>
      <c r="AA316" s="227"/>
      <c r="AB316" s="227"/>
      <c r="AC316" s="227"/>
      <c r="AD316" s="227"/>
      <c r="AE316" s="227"/>
      <c r="AF316" s="227"/>
      <c r="AG316" s="227"/>
      <c r="AH316" s="227"/>
      <c r="AI316" s="227"/>
      <c r="AJ316" s="227"/>
      <c r="AK316" s="227"/>
      <c r="AL316" s="227"/>
      <c r="AM316" s="227"/>
      <c r="AN316" s="228"/>
      <c r="AO316" s="229"/>
      <c r="AP316" s="229"/>
      <c r="AQ316" s="229"/>
      <c r="AR316" s="229"/>
      <c r="AS316" s="229"/>
      <c r="AT316" s="229"/>
      <c r="AU316" s="229"/>
      <c r="AV316" s="229"/>
      <c r="AW316" s="229"/>
      <c r="AX316" s="229"/>
      <c r="AY316" s="229"/>
      <c r="AZ316" s="229"/>
      <c r="BA316" s="229"/>
      <c r="BB316" s="229"/>
      <c r="BC316" s="229"/>
      <c r="BD316" s="229"/>
      <c r="BE316" s="229"/>
      <c r="BF316" s="229"/>
      <c r="BG316" s="38"/>
      <c r="BH316" s="38"/>
      <c r="BI316" s="38"/>
      <c r="BJ316" s="178"/>
    </row>
    <row r="317" spans="24:65" ht="15.5" x14ac:dyDescent="0.35">
      <c r="X317" s="177" t="s">
        <v>184</v>
      </c>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178"/>
    </row>
    <row r="318" spans="24:65" ht="15.5" x14ac:dyDescent="0.35">
      <c r="X318" s="177"/>
      <c r="Y318" s="38"/>
      <c r="Z318" s="194" t="str">
        <f t="shared" ref="Z318:BC318" si="149">IFERROR(SUMIF(Z321:Z344,"&gt;0",Z321:Z344)/-SUMIF(Z321:Z344,"&lt;0",Z321:Z344),"")</f>
        <v/>
      </c>
      <c r="AA318" s="194" t="str">
        <f t="shared" si="149"/>
        <v/>
      </c>
      <c r="AB318" s="194" t="str">
        <f t="shared" si="149"/>
        <v/>
      </c>
      <c r="AC318" s="194" t="str">
        <f t="shared" si="149"/>
        <v/>
      </c>
      <c r="AD318" s="194" t="str">
        <f t="shared" si="149"/>
        <v/>
      </c>
      <c r="AE318" s="194" t="str">
        <f t="shared" si="149"/>
        <v/>
      </c>
      <c r="AF318" s="194" t="str">
        <f t="shared" si="149"/>
        <v/>
      </c>
      <c r="AG318" s="194" t="str">
        <f t="shared" si="149"/>
        <v/>
      </c>
      <c r="AH318" s="194" t="str">
        <f t="shared" si="149"/>
        <v/>
      </c>
      <c r="AI318" s="194" t="str">
        <f t="shared" si="149"/>
        <v/>
      </c>
      <c r="AJ318" s="194" t="str">
        <f t="shared" si="149"/>
        <v/>
      </c>
      <c r="AK318" s="194" t="str">
        <f t="shared" si="149"/>
        <v/>
      </c>
      <c r="AL318" s="194" t="str">
        <f t="shared" si="149"/>
        <v/>
      </c>
      <c r="AM318" s="194" t="str">
        <f t="shared" si="149"/>
        <v/>
      </c>
      <c r="AN318" s="194" t="str">
        <f t="shared" si="149"/>
        <v/>
      </c>
      <c r="AO318" s="194" t="str">
        <f t="shared" si="149"/>
        <v/>
      </c>
      <c r="AP318" s="194" t="str">
        <f t="shared" si="149"/>
        <v/>
      </c>
      <c r="AQ318" s="194" t="str">
        <f t="shared" si="149"/>
        <v/>
      </c>
      <c r="AR318" s="194" t="str">
        <f t="shared" si="149"/>
        <v/>
      </c>
      <c r="AS318" s="194" t="str">
        <f t="shared" si="149"/>
        <v/>
      </c>
      <c r="AT318" s="194" t="str">
        <f t="shared" si="149"/>
        <v/>
      </c>
      <c r="AU318" s="194" t="str">
        <f t="shared" si="149"/>
        <v/>
      </c>
      <c r="AV318" s="194" t="str">
        <f t="shared" si="149"/>
        <v/>
      </c>
      <c r="AW318" s="194" t="str">
        <f t="shared" si="149"/>
        <v/>
      </c>
      <c r="AX318" s="194" t="str">
        <f t="shared" si="149"/>
        <v/>
      </c>
      <c r="AY318" s="194" t="str">
        <f t="shared" si="149"/>
        <v/>
      </c>
      <c r="AZ318" s="194" t="str">
        <f t="shared" si="149"/>
        <v/>
      </c>
      <c r="BA318" s="194" t="str">
        <f t="shared" si="149"/>
        <v/>
      </c>
      <c r="BB318" s="194" t="str">
        <f t="shared" si="149"/>
        <v/>
      </c>
      <c r="BC318" s="194" t="str">
        <f t="shared" si="149"/>
        <v/>
      </c>
      <c r="BD318" s="38"/>
      <c r="BE318" s="38"/>
      <c r="BF318" s="38"/>
      <c r="BG318" s="42"/>
      <c r="BH318" s="38"/>
      <c r="BI318" s="38"/>
      <c r="BJ318" s="178"/>
    </row>
    <row r="319" spans="24:65" ht="15.5" x14ac:dyDescent="0.35">
      <c r="X319" s="177"/>
      <c r="Y319" s="179" t="s">
        <v>98</v>
      </c>
      <c r="Z319" s="60">
        <v>1</v>
      </c>
      <c r="AA319" s="60">
        <v>2</v>
      </c>
      <c r="AB319" s="60">
        <v>3</v>
      </c>
      <c r="AC319" s="60">
        <v>4</v>
      </c>
      <c r="AD319" s="60">
        <v>5</v>
      </c>
      <c r="AE319" s="60">
        <v>6</v>
      </c>
      <c r="AF319" s="60">
        <v>7</v>
      </c>
      <c r="AG319" s="60">
        <v>8</v>
      </c>
      <c r="AH319" s="60">
        <v>9</v>
      </c>
      <c r="AI319" s="60">
        <v>10</v>
      </c>
      <c r="AJ319" s="60">
        <v>11</v>
      </c>
      <c r="AK319" s="60">
        <v>12</v>
      </c>
      <c r="AL319" s="60">
        <v>13</v>
      </c>
      <c r="AM319" s="60">
        <v>14</v>
      </c>
      <c r="AN319" s="60">
        <v>15</v>
      </c>
      <c r="AO319" s="60">
        <v>16</v>
      </c>
      <c r="AP319" s="60">
        <v>17</v>
      </c>
      <c r="AQ319" s="60">
        <v>18</v>
      </c>
      <c r="AR319" s="60">
        <v>19</v>
      </c>
      <c r="AS319" s="60">
        <v>20</v>
      </c>
      <c r="AT319" s="60">
        <v>21</v>
      </c>
      <c r="AU319" s="60">
        <v>22</v>
      </c>
      <c r="AV319" s="60">
        <v>23</v>
      </c>
      <c r="AW319" s="60">
        <v>24</v>
      </c>
      <c r="AX319" s="60">
        <v>25</v>
      </c>
      <c r="AY319" s="60">
        <v>26</v>
      </c>
      <c r="AZ319" s="60">
        <v>27</v>
      </c>
      <c r="BA319" s="60">
        <v>28</v>
      </c>
      <c r="BB319" s="60">
        <v>29</v>
      </c>
      <c r="BC319" s="60">
        <v>30</v>
      </c>
      <c r="BD319" s="38"/>
      <c r="BE319" s="439" t="s">
        <v>99</v>
      </c>
      <c r="BF319" s="440"/>
      <c r="BG319" s="196" t="s">
        <v>100</v>
      </c>
      <c r="BH319" s="196" t="s">
        <v>101</v>
      </c>
      <c r="BI319" s="196" t="s">
        <v>102</v>
      </c>
      <c r="BJ319" s="197" t="s">
        <v>103</v>
      </c>
    </row>
    <row r="320" spans="24:65" ht="15.5" x14ac:dyDescent="0.35">
      <c r="X320" s="177"/>
      <c r="Y320" s="179"/>
      <c r="Z320" s="60" t="str">
        <f>VLOOKUP(WEEKDAY(CONCATENATE("11","/",Z319,"/",$AJ$6)),$BY$11:$BZ$17,2,FALSE)</f>
        <v>Thur</v>
      </c>
      <c r="AA320" s="60" t="str">
        <f t="shared" ref="AA320:BC320" si="150">VLOOKUP(WEEKDAY(CONCATENATE("11","/",AA319,"/",$AJ$6)),$BY$11:$BZ$17,2,FALSE)</f>
        <v>Fri</v>
      </c>
      <c r="AB320" s="60" t="str">
        <f t="shared" si="150"/>
        <v>Sat</v>
      </c>
      <c r="AC320" s="60" t="str">
        <f t="shared" si="150"/>
        <v>Sun</v>
      </c>
      <c r="AD320" s="60" t="str">
        <f t="shared" si="150"/>
        <v>Mon</v>
      </c>
      <c r="AE320" s="60" t="str">
        <f t="shared" si="150"/>
        <v>Tues</v>
      </c>
      <c r="AF320" s="60" t="str">
        <f t="shared" si="150"/>
        <v>Wed</v>
      </c>
      <c r="AG320" s="60" t="str">
        <f t="shared" si="150"/>
        <v>Thur</v>
      </c>
      <c r="AH320" s="60" t="str">
        <f t="shared" si="150"/>
        <v>Fri</v>
      </c>
      <c r="AI320" s="60" t="str">
        <f t="shared" si="150"/>
        <v>Sat</v>
      </c>
      <c r="AJ320" s="60" t="str">
        <f t="shared" si="150"/>
        <v>Sun</v>
      </c>
      <c r="AK320" s="60" t="str">
        <f t="shared" si="150"/>
        <v>Mon</v>
      </c>
      <c r="AL320" s="60" t="str">
        <f t="shared" si="150"/>
        <v>Tues</v>
      </c>
      <c r="AM320" s="60" t="str">
        <f t="shared" si="150"/>
        <v>Wed</v>
      </c>
      <c r="AN320" s="60" t="str">
        <f t="shared" si="150"/>
        <v>Thur</v>
      </c>
      <c r="AO320" s="60" t="str">
        <f t="shared" si="150"/>
        <v>Fri</v>
      </c>
      <c r="AP320" s="60" t="str">
        <f t="shared" si="150"/>
        <v>Sat</v>
      </c>
      <c r="AQ320" s="60" t="str">
        <f t="shared" si="150"/>
        <v>Sun</v>
      </c>
      <c r="AR320" s="60" t="str">
        <f t="shared" si="150"/>
        <v>Mon</v>
      </c>
      <c r="AS320" s="60" t="str">
        <f t="shared" si="150"/>
        <v>Tues</v>
      </c>
      <c r="AT320" s="60" t="str">
        <f t="shared" si="150"/>
        <v>Wed</v>
      </c>
      <c r="AU320" s="60" t="str">
        <f t="shared" si="150"/>
        <v>Thur</v>
      </c>
      <c r="AV320" s="60" t="str">
        <f t="shared" si="150"/>
        <v>Fri</v>
      </c>
      <c r="AW320" s="60" t="str">
        <f t="shared" si="150"/>
        <v>Sat</v>
      </c>
      <c r="AX320" s="60" t="str">
        <f t="shared" si="150"/>
        <v>Sun</v>
      </c>
      <c r="AY320" s="60" t="str">
        <f t="shared" si="150"/>
        <v>Mon</v>
      </c>
      <c r="AZ320" s="60" t="str">
        <f t="shared" si="150"/>
        <v>Tues</v>
      </c>
      <c r="BA320" s="60" t="str">
        <f t="shared" si="150"/>
        <v>Wed</v>
      </c>
      <c r="BB320" s="60" t="str">
        <f t="shared" si="150"/>
        <v>Thur</v>
      </c>
      <c r="BC320" s="60" t="str">
        <f t="shared" si="150"/>
        <v>Fri</v>
      </c>
      <c r="BD320" s="38"/>
      <c r="BE320" s="439" t="s">
        <v>105</v>
      </c>
      <c r="BF320" s="440"/>
      <c r="BG320" s="196" t="s">
        <v>54</v>
      </c>
      <c r="BH320" s="196" t="s">
        <v>54</v>
      </c>
      <c r="BI320" s="196" t="s">
        <v>54</v>
      </c>
      <c r="BJ320" s="197" t="s">
        <v>54</v>
      </c>
    </row>
    <row r="321" spans="24:62" ht="15.5" x14ac:dyDescent="0.35">
      <c r="X321" s="177"/>
      <c r="Y321" s="198">
        <v>1</v>
      </c>
      <c r="Z321" s="199"/>
      <c r="AA321" s="199"/>
      <c r="AB321" s="199"/>
      <c r="AC321" s="199"/>
      <c r="AD321" s="199"/>
      <c r="AE321" s="199"/>
      <c r="AF321" s="199"/>
      <c r="AG321" s="199"/>
      <c r="AH321" s="199"/>
      <c r="AI321" s="199"/>
      <c r="AJ321" s="199"/>
      <c r="AK321" s="199"/>
      <c r="AL321" s="199"/>
      <c r="AM321" s="199"/>
      <c r="AN321" s="199"/>
      <c r="AO321" s="199"/>
      <c r="AP321" s="199"/>
      <c r="AQ321" s="199"/>
      <c r="AR321" s="199"/>
      <c r="AS321" s="199"/>
      <c r="AT321" s="199"/>
      <c r="AU321" s="199"/>
      <c r="AV321" s="199"/>
      <c r="AW321" s="199"/>
      <c r="AX321" s="199"/>
      <c r="AY321" s="199"/>
      <c r="AZ321" s="199"/>
      <c r="BA321" s="199"/>
      <c r="BB321" s="199"/>
      <c r="BC321" s="199"/>
      <c r="BD321" s="38"/>
      <c r="BE321" s="437">
        <f>SUM(Z321:BC321)/COUNT(Z$319:BC$319)</f>
        <v>0</v>
      </c>
      <c r="BF321" s="438">
        <f t="shared" ref="BF321" si="151">SUM(AA321:BC321)/COUNT(AA$40:BC$40)</f>
        <v>0</v>
      </c>
      <c r="BG321" s="200">
        <f t="shared" ref="BG321:BG327" si="152">SUM($Z321:$BD321)</f>
        <v>0</v>
      </c>
      <c r="BH321" s="200">
        <v>0</v>
      </c>
      <c r="BI321" s="201">
        <f>SUMIF(Z321:BD321,"&lt;0",Z321:BD321)</f>
        <v>0</v>
      </c>
      <c r="BJ321" s="202">
        <f>SUMIF(Z321:BD321,"&gt;0",Z321:BD321)</f>
        <v>0</v>
      </c>
    </row>
    <row r="322" spans="24:62" ht="15.5" x14ac:dyDescent="0.35">
      <c r="X322" s="177"/>
      <c r="Y322" s="198">
        <v>2</v>
      </c>
      <c r="Z322" s="199"/>
      <c r="AA322" s="199"/>
      <c r="AB322" s="199"/>
      <c r="AC322" s="199"/>
      <c r="AD322" s="199"/>
      <c r="AE322" s="199"/>
      <c r="AF322" s="199"/>
      <c r="AG322" s="199"/>
      <c r="AH322" s="199"/>
      <c r="AI322" s="199"/>
      <c r="AJ322" s="199"/>
      <c r="AK322" s="199"/>
      <c r="AL322" s="199"/>
      <c r="AM322" s="199"/>
      <c r="AN322" s="199"/>
      <c r="AO322" s="199"/>
      <c r="AP322" s="199"/>
      <c r="AQ322" s="199"/>
      <c r="AR322" s="199"/>
      <c r="AS322" s="199"/>
      <c r="AT322" s="199"/>
      <c r="AU322" s="199"/>
      <c r="AV322" s="199"/>
      <c r="AW322" s="199"/>
      <c r="AX322" s="199"/>
      <c r="AY322" s="199"/>
      <c r="AZ322" s="199"/>
      <c r="BA322" s="199"/>
      <c r="BB322" s="199"/>
      <c r="BC322" s="199"/>
      <c r="BD322" s="38"/>
      <c r="BE322" s="437">
        <f t="shared" ref="BE322:BE344" si="153">SUM(Z322:BC322)/COUNT(Z$319:BC$319)</f>
        <v>0</v>
      </c>
      <c r="BF322" s="438">
        <f t="shared" ref="BF322:BF344" si="154">SUM(AA322:BC322)/COUNT(AA$40:BC$40)</f>
        <v>0</v>
      </c>
      <c r="BG322" s="203">
        <f t="shared" si="152"/>
        <v>0</v>
      </c>
      <c r="BH322" s="203">
        <v>0</v>
      </c>
      <c r="BI322" s="204">
        <f t="shared" ref="BI322:BI344" si="155">SUMIF(Z322:BD322,"&lt;0",Z322:BD322)</f>
        <v>0</v>
      </c>
      <c r="BJ322" s="205">
        <f t="shared" ref="BJ322:BJ344" si="156">SUMIF(Z322:BD322,"&gt;0",Z322:BD322)</f>
        <v>0</v>
      </c>
    </row>
    <row r="323" spans="24:62" ht="15.5" x14ac:dyDescent="0.35">
      <c r="X323" s="177"/>
      <c r="Y323" s="198">
        <v>3</v>
      </c>
      <c r="Z323" s="199"/>
      <c r="AA323" s="199"/>
      <c r="AB323" s="199"/>
      <c r="AC323" s="199"/>
      <c r="AD323" s="199"/>
      <c r="AE323" s="199"/>
      <c r="AF323" s="199"/>
      <c r="AG323" s="199"/>
      <c r="AH323" s="199"/>
      <c r="AI323" s="199"/>
      <c r="AJ323" s="199"/>
      <c r="AK323" s="199"/>
      <c r="AL323" s="199"/>
      <c r="AM323" s="199"/>
      <c r="AN323" s="199"/>
      <c r="AO323" s="199"/>
      <c r="AP323" s="199"/>
      <c r="AQ323" s="199"/>
      <c r="AR323" s="199"/>
      <c r="AS323" s="199"/>
      <c r="AT323" s="199"/>
      <c r="AU323" s="199"/>
      <c r="AV323" s="199"/>
      <c r="AW323" s="199"/>
      <c r="AX323" s="199"/>
      <c r="AY323" s="199"/>
      <c r="AZ323" s="199"/>
      <c r="BA323" s="199"/>
      <c r="BB323" s="199"/>
      <c r="BC323" s="199"/>
      <c r="BD323" s="38"/>
      <c r="BE323" s="437">
        <f t="shared" si="153"/>
        <v>0</v>
      </c>
      <c r="BF323" s="438">
        <f t="shared" si="154"/>
        <v>0</v>
      </c>
      <c r="BG323" s="203">
        <f t="shared" si="152"/>
        <v>0</v>
      </c>
      <c r="BH323" s="203">
        <v>0</v>
      </c>
      <c r="BI323" s="204">
        <f t="shared" si="155"/>
        <v>0</v>
      </c>
      <c r="BJ323" s="205">
        <f t="shared" si="156"/>
        <v>0</v>
      </c>
    </row>
    <row r="324" spans="24:62" ht="15.5" x14ac:dyDescent="0.35">
      <c r="X324" s="177"/>
      <c r="Y324" s="198">
        <v>4</v>
      </c>
      <c r="Z324" s="199"/>
      <c r="AA324" s="199"/>
      <c r="AB324" s="199"/>
      <c r="AC324" s="199"/>
      <c r="AD324" s="199"/>
      <c r="AE324" s="199"/>
      <c r="AF324" s="199"/>
      <c r="AG324" s="199"/>
      <c r="AH324" s="199"/>
      <c r="AI324" s="199"/>
      <c r="AJ324" s="199"/>
      <c r="AK324" s="199"/>
      <c r="AL324" s="199"/>
      <c r="AM324" s="199"/>
      <c r="AN324" s="199"/>
      <c r="AO324" s="199"/>
      <c r="AP324" s="199"/>
      <c r="AQ324" s="199"/>
      <c r="AR324" s="199"/>
      <c r="AS324" s="199"/>
      <c r="AT324" s="199"/>
      <c r="AU324" s="199"/>
      <c r="AV324" s="199"/>
      <c r="AW324" s="199"/>
      <c r="AX324" s="199"/>
      <c r="AY324" s="199"/>
      <c r="AZ324" s="199"/>
      <c r="BA324" s="199"/>
      <c r="BB324" s="199"/>
      <c r="BC324" s="199"/>
      <c r="BD324" s="38"/>
      <c r="BE324" s="437">
        <f t="shared" si="153"/>
        <v>0</v>
      </c>
      <c r="BF324" s="438">
        <f t="shared" si="154"/>
        <v>0</v>
      </c>
      <c r="BG324" s="203">
        <f t="shared" si="152"/>
        <v>0</v>
      </c>
      <c r="BH324" s="203">
        <v>0</v>
      </c>
      <c r="BI324" s="204">
        <f t="shared" si="155"/>
        <v>0</v>
      </c>
      <c r="BJ324" s="205">
        <f t="shared" si="156"/>
        <v>0</v>
      </c>
    </row>
    <row r="325" spans="24:62" ht="15.5" x14ac:dyDescent="0.35">
      <c r="X325" s="177"/>
      <c r="Y325" s="198">
        <v>5</v>
      </c>
      <c r="Z325" s="199"/>
      <c r="AA325" s="199"/>
      <c r="AB325" s="199"/>
      <c r="AC325" s="199"/>
      <c r="AD325" s="199"/>
      <c r="AE325" s="199"/>
      <c r="AF325" s="199"/>
      <c r="AG325" s="199"/>
      <c r="AH325" s="199"/>
      <c r="AI325" s="199"/>
      <c r="AJ325" s="199"/>
      <c r="AK325" s="199"/>
      <c r="AL325" s="199"/>
      <c r="AM325" s="199"/>
      <c r="AN325" s="199"/>
      <c r="AO325" s="199"/>
      <c r="AP325" s="199"/>
      <c r="AQ325" s="199"/>
      <c r="AR325" s="199"/>
      <c r="AS325" s="199"/>
      <c r="AT325" s="199"/>
      <c r="AU325" s="199"/>
      <c r="AV325" s="199"/>
      <c r="AW325" s="199"/>
      <c r="AX325" s="199"/>
      <c r="AY325" s="199"/>
      <c r="AZ325" s="199"/>
      <c r="BA325" s="199"/>
      <c r="BB325" s="199"/>
      <c r="BC325" s="199"/>
      <c r="BD325" s="38"/>
      <c r="BE325" s="437">
        <f t="shared" si="153"/>
        <v>0</v>
      </c>
      <c r="BF325" s="438">
        <f t="shared" si="154"/>
        <v>0</v>
      </c>
      <c r="BG325" s="203">
        <f t="shared" si="152"/>
        <v>0</v>
      </c>
      <c r="BH325" s="203">
        <v>0</v>
      </c>
      <c r="BI325" s="204">
        <f t="shared" si="155"/>
        <v>0</v>
      </c>
      <c r="BJ325" s="205">
        <f t="shared" si="156"/>
        <v>0</v>
      </c>
    </row>
    <row r="326" spans="24:62" ht="15.5" x14ac:dyDescent="0.35">
      <c r="X326" s="177"/>
      <c r="Y326" s="198">
        <v>6</v>
      </c>
      <c r="Z326" s="199"/>
      <c r="AA326" s="199"/>
      <c r="AB326" s="199"/>
      <c r="AC326" s="199"/>
      <c r="AD326" s="199"/>
      <c r="AE326" s="199"/>
      <c r="AF326" s="199"/>
      <c r="AG326" s="199"/>
      <c r="AH326" s="199"/>
      <c r="AI326" s="199"/>
      <c r="AJ326" s="199"/>
      <c r="AK326" s="199"/>
      <c r="AL326" s="199"/>
      <c r="AM326" s="199"/>
      <c r="AN326" s="199"/>
      <c r="AO326" s="199"/>
      <c r="AP326" s="199"/>
      <c r="AQ326" s="199"/>
      <c r="AR326" s="199"/>
      <c r="AS326" s="199"/>
      <c r="AT326" s="199"/>
      <c r="AU326" s="199"/>
      <c r="AV326" s="199"/>
      <c r="AW326" s="199"/>
      <c r="AX326" s="199"/>
      <c r="AY326" s="199"/>
      <c r="AZ326" s="199"/>
      <c r="BA326" s="199"/>
      <c r="BB326" s="199"/>
      <c r="BC326" s="199"/>
      <c r="BD326" s="38"/>
      <c r="BE326" s="437">
        <f t="shared" si="153"/>
        <v>0</v>
      </c>
      <c r="BF326" s="438">
        <f t="shared" si="154"/>
        <v>0</v>
      </c>
      <c r="BG326" s="203">
        <f t="shared" si="152"/>
        <v>0</v>
      </c>
      <c r="BH326" s="203">
        <v>0</v>
      </c>
      <c r="BI326" s="204">
        <f t="shared" si="155"/>
        <v>0</v>
      </c>
      <c r="BJ326" s="205">
        <f t="shared" si="156"/>
        <v>0</v>
      </c>
    </row>
    <row r="327" spans="24:62" ht="15.5" x14ac:dyDescent="0.35">
      <c r="X327" s="177"/>
      <c r="Y327" s="198">
        <v>7</v>
      </c>
      <c r="Z327" s="199"/>
      <c r="AA327" s="199"/>
      <c r="AB327" s="199"/>
      <c r="AC327" s="199"/>
      <c r="AD327" s="199"/>
      <c r="AE327" s="199"/>
      <c r="AF327" s="199"/>
      <c r="AG327" s="199"/>
      <c r="AH327" s="199"/>
      <c r="AI327" s="199"/>
      <c r="AJ327" s="199"/>
      <c r="AK327" s="199"/>
      <c r="AL327" s="199"/>
      <c r="AM327" s="199"/>
      <c r="AN327" s="199"/>
      <c r="AO327" s="199"/>
      <c r="AP327" s="199"/>
      <c r="AQ327" s="199"/>
      <c r="AR327" s="199"/>
      <c r="AS327" s="199"/>
      <c r="AT327" s="199"/>
      <c r="AU327" s="199"/>
      <c r="AV327" s="199"/>
      <c r="AW327" s="199"/>
      <c r="AX327" s="199"/>
      <c r="AY327" s="199"/>
      <c r="AZ327" s="199"/>
      <c r="BA327" s="199"/>
      <c r="BB327" s="199"/>
      <c r="BC327" s="199"/>
      <c r="BD327" s="38"/>
      <c r="BE327" s="437">
        <f t="shared" si="153"/>
        <v>0</v>
      </c>
      <c r="BF327" s="438">
        <f t="shared" si="154"/>
        <v>0</v>
      </c>
      <c r="BG327" s="203">
        <f t="shared" si="152"/>
        <v>0</v>
      </c>
      <c r="BH327" s="203">
        <v>0</v>
      </c>
      <c r="BI327" s="204">
        <f t="shared" si="155"/>
        <v>0</v>
      </c>
      <c r="BJ327" s="205">
        <f t="shared" si="156"/>
        <v>0</v>
      </c>
    </row>
    <row r="328" spans="24:62" ht="15.5" x14ac:dyDescent="0.35">
      <c r="X328" s="177"/>
      <c r="Y328" s="198">
        <v>8</v>
      </c>
      <c r="Z328" s="199"/>
      <c r="AA328" s="199"/>
      <c r="AB328" s="199"/>
      <c r="AC328" s="199"/>
      <c r="AD328" s="199"/>
      <c r="AE328" s="199"/>
      <c r="AF328" s="199"/>
      <c r="AG328" s="199"/>
      <c r="AH328" s="199"/>
      <c r="AI328" s="199"/>
      <c r="AJ328" s="199"/>
      <c r="AK328" s="199"/>
      <c r="AL328" s="199"/>
      <c r="AM328" s="199"/>
      <c r="AN328" s="199"/>
      <c r="AO328" s="199"/>
      <c r="AP328" s="199"/>
      <c r="AQ328" s="199"/>
      <c r="AR328" s="199"/>
      <c r="AS328" s="199"/>
      <c r="AT328" s="199"/>
      <c r="AU328" s="199"/>
      <c r="AV328" s="199"/>
      <c r="AW328" s="199"/>
      <c r="AX328" s="199"/>
      <c r="AY328" s="199"/>
      <c r="AZ328" s="199"/>
      <c r="BA328" s="199"/>
      <c r="BB328" s="199"/>
      <c r="BC328" s="199"/>
      <c r="BD328" s="38"/>
      <c r="BE328" s="437">
        <f t="shared" si="153"/>
        <v>0</v>
      </c>
      <c r="BF328" s="438">
        <f t="shared" si="154"/>
        <v>0</v>
      </c>
      <c r="BG328" s="203">
        <f t="shared" ref="BG328:BG343" si="157">(SUMIF($Z$320:$BD$320,"Sat",$Z328:$BD328)+SUMIF($Z$320:$BD$320,"Sun",$Z328:$BD328))</f>
        <v>0</v>
      </c>
      <c r="BH328" s="203">
        <f t="shared" ref="BH328:BH343" si="158">(SUM($Z328:$BD328)-(SUMIF($Z$320:$BD$320,"Sat",$Z328:$BD328)+SUMIF($Z$320:$BD$320,"Sun",$Z328:$BD328)))</f>
        <v>0</v>
      </c>
      <c r="BI328" s="204">
        <f t="shared" si="155"/>
        <v>0</v>
      </c>
      <c r="BJ328" s="205">
        <f t="shared" si="156"/>
        <v>0</v>
      </c>
    </row>
    <row r="329" spans="24:62" ht="15.5" x14ac:dyDescent="0.35">
      <c r="X329" s="177"/>
      <c r="Y329" s="198">
        <v>9</v>
      </c>
      <c r="Z329" s="199"/>
      <c r="AA329" s="199"/>
      <c r="AB329" s="199"/>
      <c r="AC329" s="199"/>
      <c r="AD329" s="199"/>
      <c r="AE329" s="199"/>
      <c r="AF329" s="199"/>
      <c r="AG329" s="199"/>
      <c r="AH329" s="199"/>
      <c r="AI329" s="199"/>
      <c r="AJ329" s="199"/>
      <c r="AK329" s="199"/>
      <c r="AL329" s="199"/>
      <c r="AM329" s="199"/>
      <c r="AN329" s="199"/>
      <c r="AO329" s="199"/>
      <c r="AP329" s="199"/>
      <c r="AQ329" s="199"/>
      <c r="AR329" s="199"/>
      <c r="AS329" s="199"/>
      <c r="AT329" s="199"/>
      <c r="AU329" s="199"/>
      <c r="AV329" s="199"/>
      <c r="AW329" s="199"/>
      <c r="AX329" s="199"/>
      <c r="AY329" s="199"/>
      <c r="AZ329" s="199"/>
      <c r="BA329" s="199"/>
      <c r="BB329" s="199"/>
      <c r="BC329" s="199"/>
      <c r="BD329" s="38"/>
      <c r="BE329" s="437">
        <f t="shared" si="153"/>
        <v>0</v>
      </c>
      <c r="BF329" s="438">
        <f t="shared" si="154"/>
        <v>0</v>
      </c>
      <c r="BG329" s="203">
        <f t="shared" si="157"/>
        <v>0</v>
      </c>
      <c r="BH329" s="203">
        <f t="shared" si="158"/>
        <v>0</v>
      </c>
      <c r="BI329" s="204">
        <f t="shared" si="155"/>
        <v>0</v>
      </c>
      <c r="BJ329" s="205">
        <f t="shared" si="156"/>
        <v>0</v>
      </c>
    </row>
    <row r="330" spans="24:62" ht="15.5" x14ac:dyDescent="0.35">
      <c r="X330" s="177"/>
      <c r="Y330" s="198">
        <v>10</v>
      </c>
      <c r="Z330" s="199"/>
      <c r="AA330" s="199"/>
      <c r="AB330" s="199"/>
      <c r="AC330" s="199"/>
      <c r="AD330" s="199"/>
      <c r="AE330" s="199"/>
      <c r="AF330" s="199"/>
      <c r="AG330" s="199"/>
      <c r="AH330" s="199"/>
      <c r="AI330" s="199"/>
      <c r="AJ330" s="199"/>
      <c r="AK330" s="199"/>
      <c r="AL330" s="199"/>
      <c r="AM330" s="199"/>
      <c r="AN330" s="199"/>
      <c r="AO330" s="199"/>
      <c r="AP330" s="199"/>
      <c r="AQ330" s="199"/>
      <c r="AR330" s="199"/>
      <c r="AS330" s="199"/>
      <c r="AT330" s="199"/>
      <c r="AU330" s="199"/>
      <c r="AV330" s="199"/>
      <c r="AW330" s="199"/>
      <c r="AX330" s="199"/>
      <c r="AY330" s="199"/>
      <c r="AZ330" s="199"/>
      <c r="BA330" s="199"/>
      <c r="BB330" s="199"/>
      <c r="BC330" s="199"/>
      <c r="BD330" s="38"/>
      <c r="BE330" s="437">
        <f t="shared" si="153"/>
        <v>0</v>
      </c>
      <c r="BF330" s="438">
        <f t="shared" si="154"/>
        <v>0</v>
      </c>
      <c r="BG330" s="203">
        <f t="shared" si="157"/>
        <v>0</v>
      </c>
      <c r="BH330" s="203">
        <f t="shared" si="158"/>
        <v>0</v>
      </c>
      <c r="BI330" s="204">
        <f t="shared" si="155"/>
        <v>0</v>
      </c>
      <c r="BJ330" s="205">
        <f t="shared" si="156"/>
        <v>0</v>
      </c>
    </row>
    <row r="331" spans="24:62" ht="15.5" x14ac:dyDescent="0.35">
      <c r="X331" s="177"/>
      <c r="Y331" s="198">
        <v>11</v>
      </c>
      <c r="Z331" s="199"/>
      <c r="AA331" s="199"/>
      <c r="AB331" s="199"/>
      <c r="AC331" s="199"/>
      <c r="AD331" s="199"/>
      <c r="AE331" s="199"/>
      <c r="AF331" s="199"/>
      <c r="AG331" s="199"/>
      <c r="AH331" s="199"/>
      <c r="AI331" s="199"/>
      <c r="AJ331" s="199"/>
      <c r="AK331" s="199"/>
      <c r="AL331" s="199"/>
      <c r="AM331" s="199"/>
      <c r="AN331" s="199"/>
      <c r="AO331" s="199"/>
      <c r="AP331" s="199"/>
      <c r="AQ331" s="199"/>
      <c r="AR331" s="199"/>
      <c r="AS331" s="199"/>
      <c r="AT331" s="199"/>
      <c r="AU331" s="199"/>
      <c r="AV331" s="199"/>
      <c r="AW331" s="199"/>
      <c r="AX331" s="199"/>
      <c r="AY331" s="199"/>
      <c r="AZ331" s="199"/>
      <c r="BA331" s="199"/>
      <c r="BB331" s="199"/>
      <c r="BC331" s="199"/>
      <c r="BD331" s="38"/>
      <c r="BE331" s="437">
        <f t="shared" si="153"/>
        <v>0</v>
      </c>
      <c r="BF331" s="438">
        <f t="shared" si="154"/>
        <v>0</v>
      </c>
      <c r="BG331" s="203">
        <f t="shared" si="157"/>
        <v>0</v>
      </c>
      <c r="BH331" s="203">
        <f t="shared" si="158"/>
        <v>0</v>
      </c>
      <c r="BI331" s="204">
        <f t="shared" si="155"/>
        <v>0</v>
      </c>
      <c r="BJ331" s="205">
        <f t="shared" si="156"/>
        <v>0</v>
      </c>
    </row>
    <row r="332" spans="24:62" ht="15.5" x14ac:dyDescent="0.35">
      <c r="X332" s="177"/>
      <c r="Y332" s="198">
        <v>12</v>
      </c>
      <c r="Z332" s="199"/>
      <c r="AA332" s="199"/>
      <c r="AB332" s="199"/>
      <c r="AC332" s="199"/>
      <c r="AD332" s="199"/>
      <c r="AE332" s="199"/>
      <c r="AF332" s="199"/>
      <c r="AG332" s="199"/>
      <c r="AH332" s="199"/>
      <c r="AI332" s="199"/>
      <c r="AJ332" s="199"/>
      <c r="AK332" s="199"/>
      <c r="AL332" s="199"/>
      <c r="AM332" s="199"/>
      <c r="AN332" s="199"/>
      <c r="AO332" s="199"/>
      <c r="AP332" s="199"/>
      <c r="AQ332" s="199"/>
      <c r="AR332" s="199"/>
      <c r="AS332" s="199"/>
      <c r="AT332" s="199"/>
      <c r="AU332" s="199"/>
      <c r="AV332" s="199"/>
      <c r="AW332" s="199"/>
      <c r="AX332" s="199"/>
      <c r="AY332" s="199"/>
      <c r="AZ332" s="199"/>
      <c r="BA332" s="199"/>
      <c r="BB332" s="199"/>
      <c r="BC332" s="199"/>
      <c r="BD332" s="38"/>
      <c r="BE332" s="437">
        <f t="shared" si="153"/>
        <v>0</v>
      </c>
      <c r="BF332" s="438">
        <f t="shared" si="154"/>
        <v>0</v>
      </c>
      <c r="BG332" s="203">
        <f t="shared" si="157"/>
        <v>0</v>
      </c>
      <c r="BH332" s="203">
        <f t="shared" si="158"/>
        <v>0</v>
      </c>
      <c r="BI332" s="204">
        <f t="shared" si="155"/>
        <v>0</v>
      </c>
      <c r="BJ332" s="205">
        <f t="shared" si="156"/>
        <v>0</v>
      </c>
    </row>
    <row r="333" spans="24:62" ht="15.5" x14ac:dyDescent="0.35">
      <c r="X333" s="177"/>
      <c r="Y333" s="198">
        <v>13</v>
      </c>
      <c r="Z333" s="199"/>
      <c r="AA333" s="199"/>
      <c r="AB333" s="199"/>
      <c r="AC333" s="199"/>
      <c r="AD333" s="199"/>
      <c r="AE333" s="199"/>
      <c r="AF333" s="199"/>
      <c r="AG333" s="199"/>
      <c r="AH333" s="199"/>
      <c r="AI333" s="199"/>
      <c r="AJ333" s="199"/>
      <c r="AK333" s="199"/>
      <c r="AL333" s="199"/>
      <c r="AM333" s="199"/>
      <c r="AN333" s="199"/>
      <c r="AO333" s="199"/>
      <c r="AP333" s="199"/>
      <c r="AQ333" s="199"/>
      <c r="AR333" s="199"/>
      <c r="AS333" s="199"/>
      <c r="AT333" s="199"/>
      <c r="AU333" s="199"/>
      <c r="AV333" s="199"/>
      <c r="AW333" s="199"/>
      <c r="AX333" s="199"/>
      <c r="AY333" s="199"/>
      <c r="AZ333" s="199"/>
      <c r="BA333" s="199"/>
      <c r="BB333" s="199"/>
      <c r="BC333" s="199"/>
      <c r="BD333" s="38"/>
      <c r="BE333" s="437">
        <f t="shared" si="153"/>
        <v>0</v>
      </c>
      <c r="BF333" s="438">
        <f t="shared" si="154"/>
        <v>0</v>
      </c>
      <c r="BG333" s="203">
        <f t="shared" si="157"/>
        <v>0</v>
      </c>
      <c r="BH333" s="203">
        <f t="shared" si="158"/>
        <v>0</v>
      </c>
      <c r="BI333" s="204">
        <f t="shared" si="155"/>
        <v>0</v>
      </c>
      <c r="BJ333" s="205">
        <f t="shared" si="156"/>
        <v>0</v>
      </c>
    </row>
    <row r="334" spans="24:62" ht="15.5" x14ac:dyDescent="0.35">
      <c r="X334" s="177"/>
      <c r="Y334" s="198">
        <v>14</v>
      </c>
      <c r="Z334" s="199"/>
      <c r="AA334" s="199"/>
      <c r="AB334" s="199"/>
      <c r="AC334" s="199"/>
      <c r="AD334" s="199"/>
      <c r="AE334" s="199"/>
      <c r="AF334" s="199"/>
      <c r="AG334" s="199"/>
      <c r="AH334" s="199"/>
      <c r="AI334" s="199"/>
      <c r="AJ334" s="199"/>
      <c r="AK334" s="199"/>
      <c r="AL334" s="199"/>
      <c r="AM334" s="199"/>
      <c r="AN334" s="199"/>
      <c r="AO334" s="199"/>
      <c r="AP334" s="199"/>
      <c r="AQ334" s="199"/>
      <c r="AR334" s="199"/>
      <c r="AS334" s="199"/>
      <c r="AT334" s="199"/>
      <c r="AU334" s="199"/>
      <c r="AV334" s="199"/>
      <c r="AW334" s="199"/>
      <c r="AX334" s="199"/>
      <c r="AY334" s="199"/>
      <c r="AZ334" s="199"/>
      <c r="BA334" s="199"/>
      <c r="BB334" s="199"/>
      <c r="BC334" s="199"/>
      <c r="BD334" s="38"/>
      <c r="BE334" s="437">
        <f t="shared" si="153"/>
        <v>0</v>
      </c>
      <c r="BF334" s="438">
        <f t="shared" si="154"/>
        <v>0</v>
      </c>
      <c r="BG334" s="203">
        <f t="shared" si="157"/>
        <v>0</v>
      </c>
      <c r="BH334" s="203">
        <f t="shared" si="158"/>
        <v>0</v>
      </c>
      <c r="BI334" s="204">
        <f t="shared" si="155"/>
        <v>0</v>
      </c>
      <c r="BJ334" s="205">
        <f t="shared" si="156"/>
        <v>0</v>
      </c>
    </row>
    <row r="335" spans="24:62" ht="15.5" x14ac:dyDescent="0.35">
      <c r="X335" s="177"/>
      <c r="Y335" s="198">
        <v>15</v>
      </c>
      <c r="Z335" s="199"/>
      <c r="AA335" s="199"/>
      <c r="AB335" s="199"/>
      <c r="AC335" s="199"/>
      <c r="AD335" s="199"/>
      <c r="AE335" s="199"/>
      <c r="AF335" s="199"/>
      <c r="AG335" s="199"/>
      <c r="AH335" s="199"/>
      <c r="AI335" s="199"/>
      <c r="AJ335" s="199"/>
      <c r="AK335" s="199"/>
      <c r="AL335" s="199"/>
      <c r="AM335" s="199"/>
      <c r="AN335" s="199"/>
      <c r="AO335" s="199"/>
      <c r="AP335" s="199"/>
      <c r="AQ335" s="199"/>
      <c r="AR335" s="199"/>
      <c r="AS335" s="199"/>
      <c r="AT335" s="199"/>
      <c r="AU335" s="199"/>
      <c r="AV335" s="199"/>
      <c r="AW335" s="199"/>
      <c r="AX335" s="199"/>
      <c r="AY335" s="199"/>
      <c r="AZ335" s="199"/>
      <c r="BA335" s="199"/>
      <c r="BB335" s="199"/>
      <c r="BC335" s="199"/>
      <c r="BD335" s="38"/>
      <c r="BE335" s="437">
        <f t="shared" si="153"/>
        <v>0</v>
      </c>
      <c r="BF335" s="438">
        <f t="shared" si="154"/>
        <v>0</v>
      </c>
      <c r="BG335" s="203">
        <f t="shared" si="157"/>
        <v>0</v>
      </c>
      <c r="BH335" s="203">
        <f t="shared" si="158"/>
        <v>0</v>
      </c>
      <c r="BI335" s="204">
        <f t="shared" si="155"/>
        <v>0</v>
      </c>
      <c r="BJ335" s="205">
        <f t="shared" si="156"/>
        <v>0</v>
      </c>
    </row>
    <row r="336" spans="24:62" ht="15.5" x14ac:dyDescent="0.35">
      <c r="X336" s="177"/>
      <c r="Y336" s="198">
        <v>16</v>
      </c>
      <c r="Z336" s="199"/>
      <c r="AA336" s="199"/>
      <c r="AB336" s="199"/>
      <c r="AC336" s="199"/>
      <c r="AD336" s="199"/>
      <c r="AE336" s="199"/>
      <c r="AF336" s="199"/>
      <c r="AG336" s="199"/>
      <c r="AH336" s="199"/>
      <c r="AI336" s="199"/>
      <c r="AJ336" s="199"/>
      <c r="AK336" s="199"/>
      <c r="AL336" s="199"/>
      <c r="AM336" s="199"/>
      <c r="AN336" s="199"/>
      <c r="AO336" s="199"/>
      <c r="AP336" s="199"/>
      <c r="AQ336" s="199"/>
      <c r="AR336" s="199"/>
      <c r="AS336" s="199"/>
      <c r="AT336" s="199"/>
      <c r="AU336" s="199"/>
      <c r="AV336" s="199"/>
      <c r="AW336" s="199"/>
      <c r="AX336" s="199"/>
      <c r="AY336" s="199"/>
      <c r="AZ336" s="199"/>
      <c r="BA336" s="199"/>
      <c r="BB336" s="199"/>
      <c r="BC336" s="199"/>
      <c r="BD336" s="38"/>
      <c r="BE336" s="437">
        <f t="shared" si="153"/>
        <v>0</v>
      </c>
      <c r="BF336" s="438">
        <f t="shared" si="154"/>
        <v>0</v>
      </c>
      <c r="BG336" s="203">
        <f t="shared" si="157"/>
        <v>0</v>
      </c>
      <c r="BH336" s="203">
        <f t="shared" si="158"/>
        <v>0</v>
      </c>
      <c r="BI336" s="204">
        <f t="shared" si="155"/>
        <v>0</v>
      </c>
      <c r="BJ336" s="205">
        <f t="shared" si="156"/>
        <v>0</v>
      </c>
    </row>
    <row r="337" spans="24:65" ht="15.5" x14ac:dyDescent="0.35">
      <c r="X337" s="177"/>
      <c r="Y337" s="198">
        <v>17</v>
      </c>
      <c r="Z337" s="199"/>
      <c r="AA337" s="199"/>
      <c r="AB337" s="199"/>
      <c r="AC337" s="199"/>
      <c r="AD337" s="199"/>
      <c r="AE337" s="199"/>
      <c r="AF337" s="199"/>
      <c r="AG337" s="199"/>
      <c r="AH337" s="199"/>
      <c r="AI337" s="199"/>
      <c r="AJ337" s="199"/>
      <c r="AK337" s="199"/>
      <c r="AL337" s="199"/>
      <c r="AM337" s="199"/>
      <c r="AN337" s="199"/>
      <c r="AO337" s="199"/>
      <c r="AP337" s="199"/>
      <c r="AQ337" s="199"/>
      <c r="AR337" s="199"/>
      <c r="AS337" s="199"/>
      <c r="AT337" s="199"/>
      <c r="AU337" s="199"/>
      <c r="AV337" s="199"/>
      <c r="AW337" s="199"/>
      <c r="AX337" s="199"/>
      <c r="AY337" s="199"/>
      <c r="AZ337" s="199"/>
      <c r="BA337" s="199"/>
      <c r="BB337" s="199"/>
      <c r="BC337" s="199"/>
      <c r="BD337" s="38"/>
      <c r="BE337" s="437">
        <f t="shared" si="153"/>
        <v>0</v>
      </c>
      <c r="BF337" s="438">
        <f t="shared" si="154"/>
        <v>0</v>
      </c>
      <c r="BG337" s="203">
        <f t="shared" si="157"/>
        <v>0</v>
      </c>
      <c r="BH337" s="203">
        <f t="shared" si="158"/>
        <v>0</v>
      </c>
      <c r="BI337" s="204">
        <f t="shared" si="155"/>
        <v>0</v>
      </c>
      <c r="BJ337" s="205">
        <f t="shared" si="156"/>
        <v>0</v>
      </c>
    </row>
    <row r="338" spans="24:65" ht="15.5" x14ac:dyDescent="0.35">
      <c r="X338" s="177"/>
      <c r="Y338" s="198">
        <v>18</v>
      </c>
      <c r="Z338" s="199"/>
      <c r="AA338" s="199"/>
      <c r="AB338" s="199"/>
      <c r="AC338" s="199"/>
      <c r="AD338" s="199"/>
      <c r="AE338" s="199"/>
      <c r="AF338" s="199"/>
      <c r="AG338" s="199"/>
      <c r="AH338" s="199"/>
      <c r="AI338" s="199"/>
      <c r="AJ338" s="199"/>
      <c r="AK338" s="199"/>
      <c r="AL338" s="199"/>
      <c r="AM338" s="199"/>
      <c r="AN338" s="199"/>
      <c r="AO338" s="199"/>
      <c r="AP338" s="199"/>
      <c r="AQ338" s="199"/>
      <c r="AR338" s="199"/>
      <c r="AS338" s="199"/>
      <c r="AT338" s="199"/>
      <c r="AU338" s="199"/>
      <c r="AV338" s="199"/>
      <c r="AW338" s="199"/>
      <c r="AX338" s="199"/>
      <c r="AY338" s="199"/>
      <c r="AZ338" s="199"/>
      <c r="BA338" s="199"/>
      <c r="BB338" s="199"/>
      <c r="BC338" s="199"/>
      <c r="BD338" s="38"/>
      <c r="BE338" s="437">
        <f t="shared" si="153"/>
        <v>0</v>
      </c>
      <c r="BF338" s="438">
        <f t="shared" si="154"/>
        <v>0</v>
      </c>
      <c r="BG338" s="203">
        <f t="shared" si="157"/>
        <v>0</v>
      </c>
      <c r="BH338" s="203">
        <f t="shared" si="158"/>
        <v>0</v>
      </c>
      <c r="BI338" s="204">
        <f t="shared" si="155"/>
        <v>0</v>
      </c>
      <c r="BJ338" s="205">
        <f t="shared" si="156"/>
        <v>0</v>
      </c>
    </row>
    <row r="339" spans="24:65" ht="15.5" x14ac:dyDescent="0.35">
      <c r="X339" s="177"/>
      <c r="Y339" s="198">
        <v>19</v>
      </c>
      <c r="Z339" s="199"/>
      <c r="AA339" s="199"/>
      <c r="AB339" s="199"/>
      <c r="AC339" s="199"/>
      <c r="AD339" s="199"/>
      <c r="AE339" s="199"/>
      <c r="AF339" s="199"/>
      <c r="AG339" s="199"/>
      <c r="AH339" s="199"/>
      <c r="AI339" s="199"/>
      <c r="AJ339" s="199"/>
      <c r="AK339" s="199"/>
      <c r="AL339" s="199"/>
      <c r="AM339" s="199"/>
      <c r="AN339" s="199"/>
      <c r="AO339" s="199"/>
      <c r="AP339" s="199"/>
      <c r="AQ339" s="199"/>
      <c r="AR339" s="199"/>
      <c r="AS339" s="199"/>
      <c r="AT339" s="199"/>
      <c r="AU339" s="199"/>
      <c r="AV339" s="199"/>
      <c r="AW339" s="199"/>
      <c r="AX339" s="199"/>
      <c r="AY339" s="199"/>
      <c r="AZ339" s="199"/>
      <c r="BA339" s="199"/>
      <c r="BB339" s="199"/>
      <c r="BC339" s="199"/>
      <c r="BD339" s="38"/>
      <c r="BE339" s="437">
        <f t="shared" si="153"/>
        <v>0</v>
      </c>
      <c r="BF339" s="438">
        <f t="shared" si="154"/>
        <v>0</v>
      </c>
      <c r="BG339" s="203">
        <f t="shared" si="157"/>
        <v>0</v>
      </c>
      <c r="BH339" s="203">
        <f t="shared" si="158"/>
        <v>0</v>
      </c>
      <c r="BI339" s="204">
        <f t="shared" si="155"/>
        <v>0</v>
      </c>
      <c r="BJ339" s="205">
        <f t="shared" si="156"/>
        <v>0</v>
      </c>
    </row>
    <row r="340" spans="24:65" ht="15.5" x14ac:dyDescent="0.35">
      <c r="X340" s="177"/>
      <c r="Y340" s="198">
        <v>20</v>
      </c>
      <c r="Z340" s="199"/>
      <c r="AA340" s="199"/>
      <c r="AB340" s="199"/>
      <c r="AC340" s="199"/>
      <c r="AD340" s="199"/>
      <c r="AE340" s="199"/>
      <c r="AF340" s="199"/>
      <c r="AG340" s="199"/>
      <c r="AH340" s="199"/>
      <c r="AI340" s="199"/>
      <c r="AJ340" s="199"/>
      <c r="AK340" s="199"/>
      <c r="AL340" s="199"/>
      <c r="AM340" s="199"/>
      <c r="AN340" s="199"/>
      <c r="AO340" s="199"/>
      <c r="AP340" s="199"/>
      <c r="AQ340" s="199"/>
      <c r="AR340" s="199"/>
      <c r="AS340" s="199"/>
      <c r="AT340" s="199"/>
      <c r="AU340" s="199"/>
      <c r="AV340" s="199"/>
      <c r="AW340" s="199"/>
      <c r="AX340" s="199"/>
      <c r="AY340" s="199"/>
      <c r="AZ340" s="199"/>
      <c r="BA340" s="199"/>
      <c r="BB340" s="199"/>
      <c r="BC340" s="199"/>
      <c r="BD340" s="38"/>
      <c r="BE340" s="437">
        <f t="shared" si="153"/>
        <v>0</v>
      </c>
      <c r="BF340" s="438">
        <f t="shared" si="154"/>
        <v>0</v>
      </c>
      <c r="BG340" s="203">
        <f t="shared" si="157"/>
        <v>0</v>
      </c>
      <c r="BH340" s="203">
        <f t="shared" si="158"/>
        <v>0</v>
      </c>
      <c r="BI340" s="204">
        <f t="shared" si="155"/>
        <v>0</v>
      </c>
      <c r="BJ340" s="205">
        <f t="shared" si="156"/>
        <v>0</v>
      </c>
    </row>
    <row r="341" spans="24:65" ht="15.5" x14ac:dyDescent="0.35">
      <c r="X341" s="177"/>
      <c r="Y341" s="198">
        <v>21</v>
      </c>
      <c r="Z341" s="199"/>
      <c r="AA341" s="199"/>
      <c r="AB341" s="199"/>
      <c r="AC341" s="199"/>
      <c r="AD341" s="199"/>
      <c r="AE341" s="199"/>
      <c r="AF341" s="199"/>
      <c r="AG341" s="199"/>
      <c r="AH341" s="199"/>
      <c r="AI341" s="199"/>
      <c r="AJ341" s="199"/>
      <c r="AK341" s="199"/>
      <c r="AL341" s="199"/>
      <c r="AM341" s="199"/>
      <c r="AN341" s="199"/>
      <c r="AO341" s="199"/>
      <c r="AP341" s="199"/>
      <c r="AQ341" s="199"/>
      <c r="AR341" s="199"/>
      <c r="AS341" s="199"/>
      <c r="AT341" s="199"/>
      <c r="AU341" s="199"/>
      <c r="AV341" s="199"/>
      <c r="AW341" s="199"/>
      <c r="AX341" s="199"/>
      <c r="AY341" s="199"/>
      <c r="AZ341" s="199"/>
      <c r="BA341" s="199"/>
      <c r="BB341" s="199"/>
      <c r="BC341" s="199"/>
      <c r="BD341" s="38"/>
      <c r="BE341" s="437">
        <f t="shared" si="153"/>
        <v>0</v>
      </c>
      <c r="BF341" s="438">
        <f t="shared" si="154"/>
        <v>0</v>
      </c>
      <c r="BG341" s="203">
        <f t="shared" si="157"/>
        <v>0</v>
      </c>
      <c r="BH341" s="203">
        <f t="shared" si="158"/>
        <v>0</v>
      </c>
      <c r="BI341" s="204">
        <f t="shared" si="155"/>
        <v>0</v>
      </c>
      <c r="BJ341" s="205">
        <f t="shared" si="156"/>
        <v>0</v>
      </c>
    </row>
    <row r="342" spans="24:65" ht="15.5" x14ac:dyDescent="0.35">
      <c r="X342" s="177"/>
      <c r="Y342" s="198">
        <v>22</v>
      </c>
      <c r="Z342" s="199"/>
      <c r="AA342" s="199"/>
      <c r="AB342" s="199"/>
      <c r="AC342" s="199"/>
      <c r="AD342" s="199"/>
      <c r="AE342" s="199"/>
      <c r="AF342" s="199"/>
      <c r="AG342" s="199"/>
      <c r="AH342" s="199"/>
      <c r="AI342" s="199"/>
      <c r="AJ342" s="199"/>
      <c r="AK342" s="199"/>
      <c r="AL342" s="199"/>
      <c r="AM342" s="199"/>
      <c r="AN342" s="199"/>
      <c r="AO342" s="199"/>
      <c r="AP342" s="199"/>
      <c r="AQ342" s="199"/>
      <c r="AR342" s="199"/>
      <c r="AS342" s="199"/>
      <c r="AT342" s="199"/>
      <c r="AU342" s="199"/>
      <c r="AV342" s="199"/>
      <c r="AW342" s="199"/>
      <c r="AX342" s="199"/>
      <c r="AY342" s="199"/>
      <c r="AZ342" s="199"/>
      <c r="BA342" s="199"/>
      <c r="BB342" s="199"/>
      <c r="BC342" s="199"/>
      <c r="BD342" s="38"/>
      <c r="BE342" s="437">
        <f t="shared" si="153"/>
        <v>0</v>
      </c>
      <c r="BF342" s="438">
        <f t="shared" si="154"/>
        <v>0</v>
      </c>
      <c r="BG342" s="203">
        <f t="shared" si="157"/>
        <v>0</v>
      </c>
      <c r="BH342" s="203">
        <f t="shared" si="158"/>
        <v>0</v>
      </c>
      <c r="BI342" s="204">
        <f t="shared" si="155"/>
        <v>0</v>
      </c>
      <c r="BJ342" s="205">
        <f t="shared" si="156"/>
        <v>0</v>
      </c>
      <c r="BM342" s="13" t="s">
        <v>130</v>
      </c>
    </row>
    <row r="343" spans="24:65" ht="15.5" x14ac:dyDescent="0.35">
      <c r="X343" s="177"/>
      <c r="Y343" s="198">
        <v>23</v>
      </c>
      <c r="Z343" s="199"/>
      <c r="AA343" s="199"/>
      <c r="AB343" s="199"/>
      <c r="AC343" s="199"/>
      <c r="AD343" s="199"/>
      <c r="AE343" s="199"/>
      <c r="AF343" s="199"/>
      <c r="AG343" s="199"/>
      <c r="AH343" s="199"/>
      <c r="AI343" s="199"/>
      <c r="AJ343" s="199"/>
      <c r="AK343" s="199"/>
      <c r="AL343" s="199"/>
      <c r="AM343" s="199"/>
      <c r="AN343" s="199"/>
      <c r="AO343" s="199"/>
      <c r="AP343" s="199"/>
      <c r="AQ343" s="199"/>
      <c r="AR343" s="199"/>
      <c r="AS343" s="199"/>
      <c r="AT343" s="199"/>
      <c r="AU343" s="199"/>
      <c r="AV343" s="199"/>
      <c r="AW343" s="199"/>
      <c r="AX343" s="199"/>
      <c r="AY343" s="199"/>
      <c r="AZ343" s="199"/>
      <c r="BA343" s="199"/>
      <c r="BB343" s="199"/>
      <c r="BC343" s="199"/>
      <c r="BD343" s="38"/>
      <c r="BE343" s="437">
        <f t="shared" si="153"/>
        <v>0</v>
      </c>
      <c r="BF343" s="438">
        <f t="shared" si="154"/>
        <v>0</v>
      </c>
      <c r="BG343" s="203">
        <f t="shared" si="157"/>
        <v>0</v>
      </c>
      <c r="BH343" s="203">
        <f t="shared" si="158"/>
        <v>0</v>
      </c>
      <c r="BI343" s="204">
        <f t="shared" si="155"/>
        <v>0</v>
      </c>
      <c r="BJ343" s="205">
        <f t="shared" si="156"/>
        <v>0</v>
      </c>
      <c r="BL343" s="13">
        <f>COUNTIF(Z321:BC344,"&gt;"&amp;MxDisch1)</f>
        <v>0</v>
      </c>
      <c r="BM343" s="13" t="s">
        <v>131</v>
      </c>
    </row>
    <row r="344" spans="24:65" ht="15.5" x14ac:dyDescent="0.35">
      <c r="X344" s="177"/>
      <c r="Y344" s="206">
        <v>24</v>
      </c>
      <c r="Z344" s="207"/>
      <c r="AA344" s="207"/>
      <c r="AB344" s="207"/>
      <c r="AC344" s="207"/>
      <c r="AD344" s="207"/>
      <c r="AE344" s="207"/>
      <c r="AF344" s="207"/>
      <c r="AG344" s="207"/>
      <c r="AH344" s="207"/>
      <c r="AI344" s="207"/>
      <c r="AJ344" s="207"/>
      <c r="AK344" s="207"/>
      <c r="AL344" s="207"/>
      <c r="AM344" s="207"/>
      <c r="AN344" s="207"/>
      <c r="AO344" s="207"/>
      <c r="AP344" s="207"/>
      <c r="AQ344" s="207"/>
      <c r="AR344" s="207"/>
      <c r="AS344" s="207"/>
      <c r="AT344" s="207"/>
      <c r="AU344" s="207"/>
      <c r="AV344" s="207"/>
      <c r="AW344" s="207"/>
      <c r="AX344" s="207"/>
      <c r="AY344" s="207"/>
      <c r="AZ344" s="207"/>
      <c r="BA344" s="207"/>
      <c r="BB344" s="207"/>
      <c r="BC344" s="207"/>
      <c r="BD344" s="38"/>
      <c r="BE344" s="442">
        <f t="shared" si="153"/>
        <v>0</v>
      </c>
      <c r="BF344" s="443">
        <f t="shared" si="154"/>
        <v>0</v>
      </c>
      <c r="BG344" s="208">
        <f>SUM($Z344:$BD344)</f>
        <v>0</v>
      </c>
      <c r="BH344" s="208">
        <v>0</v>
      </c>
      <c r="BI344" s="209">
        <f t="shared" si="155"/>
        <v>0</v>
      </c>
      <c r="BJ344" s="210">
        <f t="shared" si="156"/>
        <v>0</v>
      </c>
      <c r="BL344" s="13">
        <f>COUNTIF(Z321:BC344,"&lt;"&amp;-MxChgRate1)</f>
        <v>0</v>
      </c>
      <c r="BM344" s="13" t="s">
        <v>132</v>
      </c>
    </row>
    <row r="345" spans="24:65" ht="15.5" x14ac:dyDescent="0.35">
      <c r="X345" s="177"/>
      <c r="Y345" s="182"/>
      <c r="Z345" s="218" t="str">
        <f t="shared" ref="Z345" si="159">IF(SUM(Z321:Z344)&gt;0,"Verify","")</f>
        <v/>
      </c>
      <c r="AA345" s="218" t="str">
        <f t="shared" ref="AA345:BC345" si="160">IF(SUM(AA321:AA344)&gt;0,"Verify","")</f>
        <v/>
      </c>
      <c r="AB345" s="218" t="str">
        <f t="shared" si="160"/>
        <v/>
      </c>
      <c r="AC345" s="218" t="str">
        <f t="shared" si="160"/>
        <v/>
      </c>
      <c r="AD345" s="218" t="str">
        <f t="shared" si="160"/>
        <v/>
      </c>
      <c r="AE345" s="218" t="str">
        <f t="shared" si="160"/>
        <v/>
      </c>
      <c r="AF345" s="218" t="str">
        <f t="shared" si="160"/>
        <v/>
      </c>
      <c r="AG345" s="218" t="str">
        <f t="shared" si="160"/>
        <v/>
      </c>
      <c r="AH345" s="218" t="str">
        <f t="shared" si="160"/>
        <v/>
      </c>
      <c r="AI345" s="218" t="str">
        <f t="shared" si="160"/>
        <v/>
      </c>
      <c r="AJ345" s="218" t="str">
        <f t="shared" si="160"/>
        <v/>
      </c>
      <c r="AK345" s="218" t="str">
        <f t="shared" si="160"/>
        <v/>
      </c>
      <c r="AL345" s="218" t="str">
        <f t="shared" si="160"/>
        <v/>
      </c>
      <c r="AM345" s="218" t="str">
        <f t="shared" si="160"/>
        <v/>
      </c>
      <c r="AN345" s="218" t="str">
        <f t="shared" si="160"/>
        <v/>
      </c>
      <c r="AO345" s="218" t="str">
        <f t="shared" si="160"/>
        <v/>
      </c>
      <c r="AP345" s="218" t="str">
        <f t="shared" si="160"/>
        <v/>
      </c>
      <c r="AQ345" s="218" t="str">
        <f t="shared" si="160"/>
        <v/>
      </c>
      <c r="AR345" s="218" t="str">
        <f t="shared" si="160"/>
        <v/>
      </c>
      <c r="AS345" s="218" t="str">
        <f t="shared" si="160"/>
        <v/>
      </c>
      <c r="AT345" s="218" t="str">
        <f t="shared" si="160"/>
        <v/>
      </c>
      <c r="AU345" s="218" t="str">
        <f t="shared" si="160"/>
        <v/>
      </c>
      <c r="AV345" s="218" t="str">
        <f t="shared" si="160"/>
        <v/>
      </c>
      <c r="AW345" s="218" t="str">
        <f t="shared" si="160"/>
        <v/>
      </c>
      <c r="AX345" s="218" t="str">
        <f t="shared" si="160"/>
        <v/>
      </c>
      <c r="AY345" s="218" t="str">
        <f t="shared" si="160"/>
        <v/>
      </c>
      <c r="AZ345" s="218" t="str">
        <f t="shared" si="160"/>
        <v/>
      </c>
      <c r="BA345" s="218" t="str">
        <f t="shared" si="160"/>
        <v/>
      </c>
      <c r="BB345" s="218" t="str">
        <f t="shared" si="160"/>
        <v/>
      </c>
      <c r="BC345" s="218" t="str">
        <f t="shared" si="160"/>
        <v/>
      </c>
      <c r="BD345" s="38"/>
      <c r="BE345" s="38"/>
      <c r="BF345" s="38"/>
      <c r="BG345" s="208">
        <f>SUM(BG321:BG344)</f>
        <v>0</v>
      </c>
      <c r="BH345" s="208">
        <f>SUM(BH328:BH343)</f>
        <v>0</v>
      </c>
      <c r="BI345" s="208">
        <f>SUM(BI321:BI344)</f>
        <v>0</v>
      </c>
      <c r="BJ345" s="221">
        <f>SUM(BJ321:BJ344)</f>
        <v>0</v>
      </c>
    </row>
    <row r="346" spans="24:65" ht="15.5" x14ac:dyDescent="0.35">
      <c r="X346" s="213"/>
      <c r="Y346" s="214"/>
      <c r="Z346" s="214"/>
      <c r="AA346" s="214"/>
      <c r="AB346" s="214"/>
      <c r="AC346" s="214"/>
      <c r="AD346" s="214"/>
      <c r="AE346" s="214"/>
      <c r="AF346" s="214"/>
      <c r="AG346" s="214"/>
      <c r="AH346" s="214"/>
      <c r="AI346" s="214"/>
      <c r="AJ346" s="214"/>
      <c r="AK346" s="214"/>
      <c r="AL346" s="214"/>
      <c r="AM346" s="214"/>
      <c r="AN346" s="214"/>
      <c r="AO346" s="214"/>
      <c r="AP346" s="214"/>
      <c r="AQ346" s="214"/>
      <c r="AR346" s="214"/>
      <c r="AS346" s="214"/>
      <c r="AT346" s="214"/>
      <c r="AU346" s="214"/>
      <c r="AV346" s="214"/>
      <c r="AW346" s="214"/>
      <c r="AX346" s="214"/>
      <c r="AY346" s="214"/>
      <c r="AZ346" s="214"/>
      <c r="BA346" s="214"/>
      <c r="BB346" s="214"/>
      <c r="BC346" s="214"/>
      <c r="BD346" s="216"/>
      <c r="BE346" s="216"/>
      <c r="BF346" s="216"/>
      <c r="BG346" s="222"/>
      <c r="BH346" s="223"/>
      <c r="BI346" s="223"/>
      <c r="BJ346" s="224"/>
    </row>
    <row r="347" spans="24:65" ht="15.5" x14ac:dyDescent="0.35">
      <c r="X347" s="226"/>
      <c r="Y347" s="227"/>
      <c r="Z347" s="227"/>
      <c r="AA347" s="227"/>
      <c r="AB347" s="227"/>
      <c r="AC347" s="227"/>
      <c r="AD347" s="227"/>
      <c r="AE347" s="227"/>
      <c r="AF347" s="227"/>
      <c r="AG347" s="227"/>
      <c r="AH347" s="227"/>
      <c r="AI347" s="227"/>
      <c r="AJ347" s="227"/>
      <c r="AK347" s="227"/>
      <c r="AL347" s="227"/>
      <c r="AM347" s="227"/>
      <c r="AN347" s="228"/>
      <c r="AO347" s="229"/>
      <c r="AP347" s="229"/>
      <c r="AQ347" s="229"/>
      <c r="AR347" s="229"/>
      <c r="AS347" s="229"/>
      <c r="AT347" s="229"/>
      <c r="AU347" s="229"/>
      <c r="AV347" s="229"/>
      <c r="AW347" s="229"/>
      <c r="AX347" s="229"/>
      <c r="AY347" s="229"/>
      <c r="AZ347" s="229"/>
      <c r="BA347" s="229"/>
      <c r="BB347" s="229"/>
      <c r="BC347" s="229"/>
      <c r="BD347" s="229"/>
      <c r="BE347" s="229"/>
      <c r="BF347" s="229"/>
      <c r="BG347" s="38"/>
      <c r="BH347" s="38"/>
      <c r="BI347" s="38"/>
      <c r="BJ347" s="178"/>
    </row>
    <row r="348" spans="24:65" ht="15.5" x14ac:dyDescent="0.35">
      <c r="X348" s="177" t="s">
        <v>185</v>
      </c>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178"/>
    </row>
    <row r="349" spans="24:65" ht="15.5" x14ac:dyDescent="0.35">
      <c r="X349" s="177"/>
      <c r="Y349" s="38"/>
      <c r="Z349" s="194" t="str">
        <f t="shared" ref="Z349:BD349" si="161">IFERROR(SUMIF(Z352:Z375,"&gt;0",Z352:Z375)/-SUMIF(Z352:Z375,"&lt;0",Z352:Z375),"")</f>
        <v/>
      </c>
      <c r="AA349" s="194" t="str">
        <f t="shared" si="161"/>
        <v/>
      </c>
      <c r="AB349" s="194" t="str">
        <f t="shared" si="161"/>
        <v/>
      </c>
      <c r="AC349" s="194" t="str">
        <f t="shared" si="161"/>
        <v/>
      </c>
      <c r="AD349" s="194" t="str">
        <f t="shared" si="161"/>
        <v/>
      </c>
      <c r="AE349" s="194" t="str">
        <f t="shared" si="161"/>
        <v/>
      </c>
      <c r="AF349" s="194" t="str">
        <f t="shared" si="161"/>
        <v/>
      </c>
      <c r="AG349" s="194" t="str">
        <f t="shared" si="161"/>
        <v/>
      </c>
      <c r="AH349" s="194" t="str">
        <f t="shared" si="161"/>
        <v/>
      </c>
      <c r="AI349" s="194" t="str">
        <f t="shared" si="161"/>
        <v/>
      </c>
      <c r="AJ349" s="194" t="str">
        <f t="shared" si="161"/>
        <v/>
      </c>
      <c r="AK349" s="194" t="str">
        <f t="shared" si="161"/>
        <v/>
      </c>
      <c r="AL349" s="194" t="str">
        <f t="shared" si="161"/>
        <v/>
      </c>
      <c r="AM349" s="194" t="str">
        <f t="shared" si="161"/>
        <v/>
      </c>
      <c r="AN349" s="194" t="str">
        <f t="shared" si="161"/>
        <v/>
      </c>
      <c r="AO349" s="194" t="str">
        <f t="shared" si="161"/>
        <v/>
      </c>
      <c r="AP349" s="194" t="str">
        <f t="shared" si="161"/>
        <v/>
      </c>
      <c r="AQ349" s="194" t="str">
        <f t="shared" si="161"/>
        <v/>
      </c>
      <c r="AR349" s="194" t="str">
        <f t="shared" si="161"/>
        <v/>
      </c>
      <c r="AS349" s="194" t="str">
        <f t="shared" si="161"/>
        <v/>
      </c>
      <c r="AT349" s="194" t="str">
        <f t="shared" si="161"/>
        <v/>
      </c>
      <c r="AU349" s="194" t="str">
        <f t="shared" si="161"/>
        <v/>
      </c>
      <c r="AV349" s="194" t="str">
        <f t="shared" si="161"/>
        <v/>
      </c>
      <c r="AW349" s="194" t="str">
        <f t="shared" si="161"/>
        <v/>
      </c>
      <c r="AX349" s="194" t="str">
        <f t="shared" si="161"/>
        <v/>
      </c>
      <c r="AY349" s="194" t="str">
        <f t="shared" si="161"/>
        <v/>
      </c>
      <c r="AZ349" s="194" t="str">
        <f t="shared" si="161"/>
        <v/>
      </c>
      <c r="BA349" s="194" t="str">
        <f t="shared" si="161"/>
        <v/>
      </c>
      <c r="BB349" s="194" t="str">
        <f t="shared" si="161"/>
        <v/>
      </c>
      <c r="BC349" s="194" t="str">
        <f t="shared" si="161"/>
        <v/>
      </c>
      <c r="BD349" s="194" t="str">
        <f t="shared" si="161"/>
        <v/>
      </c>
      <c r="BE349" s="38"/>
      <c r="BF349" s="38"/>
      <c r="BG349" s="42"/>
      <c r="BH349" s="38"/>
      <c r="BI349" s="38"/>
      <c r="BJ349" s="178"/>
    </row>
    <row r="350" spans="24:65" ht="15.5" x14ac:dyDescent="0.35">
      <c r="X350" s="177"/>
      <c r="Y350" s="179" t="s">
        <v>98</v>
      </c>
      <c r="Z350" s="60">
        <v>1</v>
      </c>
      <c r="AA350" s="60">
        <v>2</v>
      </c>
      <c r="AB350" s="60">
        <v>3</v>
      </c>
      <c r="AC350" s="60">
        <v>4</v>
      </c>
      <c r="AD350" s="60">
        <v>5</v>
      </c>
      <c r="AE350" s="60">
        <v>6</v>
      </c>
      <c r="AF350" s="60">
        <v>7</v>
      </c>
      <c r="AG350" s="60">
        <v>8</v>
      </c>
      <c r="AH350" s="60">
        <v>9</v>
      </c>
      <c r="AI350" s="60">
        <v>10</v>
      </c>
      <c r="AJ350" s="60">
        <v>11</v>
      </c>
      <c r="AK350" s="60">
        <v>12</v>
      </c>
      <c r="AL350" s="60">
        <v>13</v>
      </c>
      <c r="AM350" s="60">
        <v>14</v>
      </c>
      <c r="AN350" s="60">
        <v>15</v>
      </c>
      <c r="AO350" s="60">
        <v>16</v>
      </c>
      <c r="AP350" s="60">
        <v>17</v>
      </c>
      <c r="AQ350" s="60">
        <v>18</v>
      </c>
      <c r="AR350" s="60">
        <v>19</v>
      </c>
      <c r="AS350" s="60">
        <v>20</v>
      </c>
      <c r="AT350" s="60">
        <v>21</v>
      </c>
      <c r="AU350" s="60">
        <v>22</v>
      </c>
      <c r="AV350" s="60">
        <v>23</v>
      </c>
      <c r="AW350" s="60">
        <v>24</v>
      </c>
      <c r="AX350" s="60">
        <v>25</v>
      </c>
      <c r="AY350" s="60">
        <v>26</v>
      </c>
      <c r="AZ350" s="60">
        <v>27</v>
      </c>
      <c r="BA350" s="60">
        <v>28</v>
      </c>
      <c r="BB350" s="60">
        <v>29</v>
      </c>
      <c r="BC350" s="60">
        <v>30</v>
      </c>
      <c r="BD350" s="60">
        <v>31</v>
      </c>
      <c r="BE350" s="439" t="s">
        <v>99</v>
      </c>
      <c r="BF350" s="440"/>
      <c r="BG350" s="196" t="s">
        <v>100</v>
      </c>
      <c r="BH350" s="196" t="s">
        <v>101</v>
      </c>
      <c r="BI350" s="196" t="s">
        <v>102</v>
      </c>
      <c r="BJ350" s="197" t="s">
        <v>103</v>
      </c>
    </row>
    <row r="351" spans="24:65" ht="15.5" x14ac:dyDescent="0.35">
      <c r="X351" s="177"/>
      <c r="Y351" s="179"/>
      <c r="Z351" s="60" t="str">
        <f>VLOOKUP(WEEKDAY(CONCATENATE("12","/",Z350,"/",$AJ$6)),$BY$11:$BZ$17,2,FALSE)</f>
        <v>Sat</v>
      </c>
      <c r="AA351" s="60" t="str">
        <f t="shared" ref="AA351:BD351" si="162">VLOOKUP(WEEKDAY(CONCATENATE("12","/",AA350,"/",$AJ$6)),$BY$11:$BZ$17,2,FALSE)</f>
        <v>Sun</v>
      </c>
      <c r="AB351" s="60" t="str">
        <f t="shared" si="162"/>
        <v>Mon</v>
      </c>
      <c r="AC351" s="60" t="str">
        <f t="shared" si="162"/>
        <v>Tues</v>
      </c>
      <c r="AD351" s="60" t="str">
        <f t="shared" si="162"/>
        <v>Wed</v>
      </c>
      <c r="AE351" s="60" t="str">
        <f t="shared" si="162"/>
        <v>Thur</v>
      </c>
      <c r="AF351" s="60" t="str">
        <f t="shared" si="162"/>
        <v>Fri</v>
      </c>
      <c r="AG351" s="60" t="str">
        <f t="shared" si="162"/>
        <v>Sat</v>
      </c>
      <c r="AH351" s="60" t="str">
        <f t="shared" si="162"/>
        <v>Sun</v>
      </c>
      <c r="AI351" s="60" t="str">
        <f t="shared" si="162"/>
        <v>Mon</v>
      </c>
      <c r="AJ351" s="60" t="str">
        <f t="shared" si="162"/>
        <v>Tues</v>
      </c>
      <c r="AK351" s="60" t="str">
        <f t="shared" si="162"/>
        <v>Wed</v>
      </c>
      <c r="AL351" s="60" t="str">
        <f t="shared" si="162"/>
        <v>Thur</v>
      </c>
      <c r="AM351" s="60" t="str">
        <f t="shared" si="162"/>
        <v>Fri</v>
      </c>
      <c r="AN351" s="60" t="str">
        <f t="shared" si="162"/>
        <v>Sat</v>
      </c>
      <c r="AO351" s="60" t="str">
        <f t="shared" si="162"/>
        <v>Sun</v>
      </c>
      <c r="AP351" s="60" t="str">
        <f t="shared" si="162"/>
        <v>Mon</v>
      </c>
      <c r="AQ351" s="60" t="str">
        <f t="shared" si="162"/>
        <v>Tues</v>
      </c>
      <c r="AR351" s="60" t="str">
        <f t="shared" si="162"/>
        <v>Wed</v>
      </c>
      <c r="AS351" s="60" t="str">
        <f t="shared" si="162"/>
        <v>Thur</v>
      </c>
      <c r="AT351" s="60" t="str">
        <f t="shared" si="162"/>
        <v>Fri</v>
      </c>
      <c r="AU351" s="60" t="str">
        <f t="shared" si="162"/>
        <v>Sat</v>
      </c>
      <c r="AV351" s="60" t="str">
        <f t="shared" si="162"/>
        <v>Sun</v>
      </c>
      <c r="AW351" s="60" t="str">
        <f t="shared" si="162"/>
        <v>Mon</v>
      </c>
      <c r="AX351" s="60" t="str">
        <f t="shared" si="162"/>
        <v>Tues</v>
      </c>
      <c r="AY351" s="60" t="str">
        <f t="shared" si="162"/>
        <v>Wed</v>
      </c>
      <c r="AZ351" s="60" t="str">
        <f t="shared" si="162"/>
        <v>Thur</v>
      </c>
      <c r="BA351" s="60" t="str">
        <f t="shared" si="162"/>
        <v>Fri</v>
      </c>
      <c r="BB351" s="60" t="str">
        <f t="shared" si="162"/>
        <v>Sat</v>
      </c>
      <c r="BC351" s="60" t="str">
        <f t="shared" si="162"/>
        <v>Sun</v>
      </c>
      <c r="BD351" s="60" t="str">
        <f t="shared" si="162"/>
        <v>Mon</v>
      </c>
      <c r="BE351" s="439" t="s">
        <v>105</v>
      </c>
      <c r="BF351" s="440"/>
      <c r="BG351" s="196" t="s">
        <v>54</v>
      </c>
      <c r="BH351" s="196" t="s">
        <v>54</v>
      </c>
      <c r="BI351" s="196" t="s">
        <v>54</v>
      </c>
      <c r="BJ351" s="197" t="s">
        <v>54</v>
      </c>
    </row>
    <row r="352" spans="24:65" ht="15.5" x14ac:dyDescent="0.35">
      <c r="X352" s="177"/>
      <c r="Y352" s="198">
        <v>1</v>
      </c>
      <c r="Z352" s="199"/>
      <c r="AA352" s="199"/>
      <c r="AB352" s="199"/>
      <c r="AC352" s="199"/>
      <c r="AD352" s="199"/>
      <c r="AE352" s="199"/>
      <c r="AF352" s="199"/>
      <c r="AG352" s="199"/>
      <c r="AH352" s="199"/>
      <c r="AI352" s="199"/>
      <c r="AJ352" s="199"/>
      <c r="AK352" s="199"/>
      <c r="AL352" s="199"/>
      <c r="AM352" s="199"/>
      <c r="AN352" s="199"/>
      <c r="AO352" s="199"/>
      <c r="AP352" s="199"/>
      <c r="AQ352" s="199"/>
      <c r="AR352" s="199"/>
      <c r="AS352" s="199"/>
      <c r="AT352" s="199"/>
      <c r="AU352" s="199"/>
      <c r="AV352" s="199"/>
      <c r="AW352" s="199"/>
      <c r="AX352" s="199"/>
      <c r="AY352" s="199"/>
      <c r="AZ352" s="199"/>
      <c r="BA352" s="199"/>
      <c r="BB352" s="199"/>
      <c r="BC352" s="199"/>
      <c r="BD352" s="199"/>
      <c r="BE352" s="437">
        <f>SUM(Z352:BD352)/COUNT(Z$350:BD$350)</f>
        <v>0</v>
      </c>
      <c r="BF352" s="438">
        <f t="shared" ref="BF352" si="163">SUM(AA352:BC352)/COUNT(AA$40:BC$40)</f>
        <v>0</v>
      </c>
      <c r="BG352" s="200">
        <f t="shared" ref="BG352:BG358" si="164">SUM($Z352:$BD352)</f>
        <v>0</v>
      </c>
      <c r="BH352" s="200">
        <v>0</v>
      </c>
      <c r="BI352" s="201">
        <f>SUMIF(Z352:BD352,"&lt;0",Z352:BD352)</f>
        <v>0</v>
      </c>
      <c r="BJ352" s="202">
        <f>SUMIF(Z352:BD352,"&gt;0",Z352:BD352)</f>
        <v>0</v>
      </c>
    </row>
    <row r="353" spans="24:62" ht="15.5" x14ac:dyDescent="0.35">
      <c r="X353" s="177"/>
      <c r="Y353" s="198">
        <v>2</v>
      </c>
      <c r="Z353" s="199"/>
      <c r="AA353" s="199"/>
      <c r="AB353" s="199"/>
      <c r="AC353" s="199"/>
      <c r="AD353" s="199"/>
      <c r="AE353" s="199"/>
      <c r="AF353" s="199"/>
      <c r="AG353" s="199"/>
      <c r="AH353" s="199"/>
      <c r="AI353" s="199"/>
      <c r="AJ353" s="199"/>
      <c r="AK353" s="199"/>
      <c r="AL353" s="199"/>
      <c r="AM353" s="199"/>
      <c r="AN353" s="199"/>
      <c r="AO353" s="199"/>
      <c r="AP353" s="199"/>
      <c r="AQ353" s="199"/>
      <c r="AR353" s="199"/>
      <c r="AS353" s="199"/>
      <c r="AT353" s="199"/>
      <c r="AU353" s="199"/>
      <c r="AV353" s="199"/>
      <c r="AW353" s="199"/>
      <c r="AX353" s="199"/>
      <c r="AY353" s="199"/>
      <c r="AZ353" s="199"/>
      <c r="BA353" s="199"/>
      <c r="BB353" s="199"/>
      <c r="BC353" s="199"/>
      <c r="BD353" s="199"/>
      <c r="BE353" s="437">
        <f t="shared" ref="BE353:BE375" si="165">SUM(Z353:BD353)/COUNT(Z$350:BD$350)</f>
        <v>0</v>
      </c>
      <c r="BF353" s="438">
        <f t="shared" ref="BF353:BF375" si="166">SUM(AA353:BC353)/COUNT(AA$40:BC$40)</f>
        <v>0</v>
      </c>
      <c r="BG353" s="203">
        <f t="shared" si="164"/>
        <v>0</v>
      </c>
      <c r="BH353" s="203">
        <v>0</v>
      </c>
      <c r="BI353" s="204">
        <f t="shared" ref="BI353:BI375" si="167">SUMIF(Z353:BD353,"&lt;0",Z353:BD353)</f>
        <v>0</v>
      </c>
      <c r="BJ353" s="205">
        <f t="shared" ref="BJ353:BJ375" si="168">SUMIF(Z353:BD353,"&gt;0",Z353:BD353)</f>
        <v>0</v>
      </c>
    </row>
    <row r="354" spans="24:62" ht="15.5" x14ac:dyDescent="0.35">
      <c r="X354" s="177"/>
      <c r="Y354" s="198">
        <v>3</v>
      </c>
      <c r="Z354" s="199"/>
      <c r="AA354" s="199"/>
      <c r="AB354" s="199"/>
      <c r="AC354" s="199"/>
      <c r="AD354" s="199"/>
      <c r="AE354" s="199"/>
      <c r="AF354" s="199"/>
      <c r="AG354" s="199"/>
      <c r="AH354" s="199"/>
      <c r="AI354" s="199"/>
      <c r="AJ354" s="199"/>
      <c r="AK354" s="199"/>
      <c r="AL354" s="199"/>
      <c r="AM354" s="199"/>
      <c r="AN354" s="199"/>
      <c r="AO354" s="199"/>
      <c r="AP354" s="199"/>
      <c r="AQ354" s="199"/>
      <c r="AR354" s="199"/>
      <c r="AS354" s="199"/>
      <c r="AT354" s="199"/>
      <c r="AU354" s="199"/>
      <c r="AV354" s="199"/>
      <c r="AW354" s="199"/>
      <c r="AX354" s="199"/>
      <c r="AY354" s="199"/>
      <c r="AZ354" s="199"/>
      <c r="BA354" s="199"/>
      <c r="BB354" s="199"/>
      <c r="BC354" s="199"/>
      <c r="BD354" s="199"/>
      <c r="BE354" s="437">
        <f t="shared" si="165"/>
        <v>0</v>
      </c>
      <c r="BF354" s="438">
        <f t="shared" si="166"/>
        <v>0</v>
      </c>
      <c r="BG354" s="203">
        <f t="shared" si="164"/>
        <v>0</v>
      </c>
      <c r="BH354" s="203">
        <v>0</v>
      </c>
      <c r="BI354" s="204">
        <f t="shared" si="167"/>
        <v>0</v>
      </c>
      <c r="BJ354" s="205">
        <f t="shared" si="168"/>
        <v>0</v>
      </c>
    </row>
    <row r="355" spans="24:62" ht="15.5" x14ac:dyDescent="0.35">
      <c r="X355" s="177"/>
      <c r="Y355" s="198">
        <v>4</v>
      </c>
      <c r="Z355" s="199"/>
      <c r="AA355" s="199"/>
      <c r="AB355" s="199"/>
      <c r="AC355" s="199"/>
      <c r="AD355" s="199"/>
      <c r="AE355" s="199"/>
      <c r="AF355" s="199"/>
      <c r="AG355" s="199"/>
      <c r="AH355" s="199"/>
      <c r="AI355" s="199"/>
      <c r="AJ355" s="199"/>
      <c r="AK355" s="199"/>
      <c r="AL355" s="199"/>
      <c r="AM355" s="199"/>
      <c r="AN355" s="199"/>
      <c r="AO355" s="199"/>
      <c r="AP355" s="199"/>
      <c r="AQ355" s="199"/>
      <c r="AR355" s="199"/>
      <c r="AS355" s="199"/>
      <c r="AT355" s="199"/>
      <c r="AU355" s="199"/>
      <c r="AV355" s="199"/>
      <c r="AW355" s="199"/>
      <c r="AX355" s="199"/>
      <c r="AY355" s="199"/>
      <c r="AZ355" s="199"/>
      <c r="BA355" s="199"/>
      <c r="BB355" s="199"/>
      <c r="BC355" s="199"/>
      <c r="BD355" s="199"/>
      <c r="BE355" s="437">
        <f t="shared" si="165"/>
        <v>0</v>
      </c>
      <c r="BF355" s="438">
        <f t="shared" si="166"/>
        <v>0</v>
      </c>
      <c r="BG355" s="203">
        <f t="shared" si="164"/>
        <v>0</v>
      </c>
      <c r="BH355" s="203">
        <v>0</v>
      </c>
      <c r="BI355" s="204">
        <f t="shared" si="167"/>
        <v>0</v>
      </c>
      <c r="BJ355" s="205">
        <f t="shared" si="168"/>
        <v>0</v>
      </c>
    </row>
    <row r="356" spans="24:62" ht="15.5" x14ac:dyDescent="0.35">
      <c r="X356" s="177"/>
      <c r="Y356" s="198">
        <v>5</v>
      </c>
      <c r="Z356" s="199"/>
      <c r="AA356" s="199"/>
      <c r="AB356" s="199"/>
      <c r="AC356" s="199"/>
      <c r="AD356" s="199"/>
      <c r="AE356" s="199"/>
      <c r="AF356" s="199"/>
      <c r="AG356" s="199"/>
      <c r="AH356" s="199"/>
      <c r="AI356" s="199"/>
      <c r="AJ356" s="199"/>
      <c r="AK356" s="199"/>
      <c r="AL356" s="199"/>
      <c r="AM356" s="199"/>
      <c r="AN356" s="199"/>
      <c r="AO356" s="199"/>
      <c r="AP356" s="199"/>
      <c r="AQ356" s="199"/>
      <c r="AR356" s="199"/>
      <c r="AS356" s="199"/>
      <c r="AT356" s="199"/>
      <c r="AU356" s="199"/>
      <c r="AV356" s="199"/>
      <c r="AW356" s="199"/>
      <c r="AX356" s="199"/>
      <c r="AY356" s="199"/>
      <c r="AZ356" s="199"/>
      <c r="BA356" s="199"/>
      <c r="BB356" s="199"/>
      <c r="BC356" s="199"/>
      <c r="BD356" s="199"/>
      <c r="BE356" s="437">
        <f t="shared" si="165"/>
        <v>0</v>
      </c>
      <c r="BF356" s="438">
        <f t="shared" si="166"/>
        <v>0</v>
      </c>
      <c r="BG356" s="203">
        <f t="shared" si="164"/>
        <v>0</v>
      </c>
      <c r="BH356" s="203">
        <v>0</v>
      </c>
      <c r="BI356" s="204">
        <f t="shared" si="167"/>
        <v>0</v>
      </c>
      <c r="BJ356" s="205">
        <f t="shared" si="168"/>
        <v>0</v>
      </c>
    </row>
    <row r="357" spans="24:62" ht="15.5" x14ac:dyDescent="0.35">
      <c r="X357" s="177"/>
      <c r="Y357" s="198">
        <v>6</v>
      </c>
      <c r="Z357" s="199"/>
      <c r="AA357" s="199"/>
      <c r="AB357" s="199"/>
      <c r="AC357" s="199"/>
      <c r="AD357" s="199"/>
      <c r="AE357" s="199"/>
      <c r="AF357" s="199"/>
      <c r="AG357" s="199"/>
      <c r="AH357" s="199"/>
      <c r="AI357" s="199"/>
      <c r="AJ357" s="199"/>
      <c r="AK357" s="199"/>
      <c r="AL357" s="199"/>
      <c r="AM357" s="199"/>
      <c r="AN357" s="199"/>
      <c r="AO357" s="199"/>
      <c r="AP357" s="199"/>
      <c r="AQ357" s="199"/>
      <c r="AR357" s="199"/>
      <c r="AS357" s="199"/>
      <c r="AT357" s="199"/>
      <c r="AU357" s="199"/>
      <c r="AV357" s="199"/>
      <c r="AW357" s="199"/>
      <c r="AX357" s="199"/>
      <c r="AY357" s="199"/>
      <c r="AZ357" s="199"/>
      <c r="BA357" s="199"/>
      <c r="BB357" s="199"/>
      <c r="BC357" s="199"/>
      <c r="BD357" s="199"/>
      <c r="BE357" s="437">
        <f t="shared" si="165"/>
        <v>0</v>
      </c>
      <c r="BF357" s="438">
        <f t="shared" si="166"/>
        <v>0</v>
      </c>
      <c r="BG357" s="203">
        <f t="shared" si="164"/>
        <v>0</v>
      </c>
      <c r="BH357" s="203">
        <v>0</v>
      </c>
      <c r="BI357" s="204">
        <f t="shared" si="167"/>
        <v>0</v>
      </c>
      <c r="BJ357" s="205">
        <f t="shared" si="168"/>
        <v>0</v>
      </c>
    </row>
    <row r="358" spans="24:62" ht="15.5" x14ac:dyDescent="0.35">
      <c r="X358" s="177"/>
      <c r="Y358" s="198">
        <v>7</v>
      </c>
      <c r="Z358" s="199"/>
      <c r="AA358" s="199"/>
      <c r="AB358" s="199"/>
      <c r="AC358" s="199"/>
      <c r="AD358" s="199"/>
      <c r="AE358" s="199"/>
      <c r="AF358" s="199"/>
      <c r="AG358" s="199"/>
      <c r="AH358" s="199"/>
      <c r="AI358" s="199"/>
      <c r="AJ358" s="199"/>
      <c r="AK358" s="199"/>
      <c r="AL358" s="199"/>
      <c r="AM358" s="199"/>
      <c r="AN358" s="199"/>
      <c r="AO358" s="199"/>
      <c r="AP358" s="199"/>
      <c r="AQ358" s="199"/>
      <c r="AR358" s="199"/>
      <c r="AS358" s="199"/>
      <c r="AT358" s="199"/>
      <c r="AU358" s="199"/>
      <c r="AV358" s="199"/>
      <c r="AW358" s="199"/>
      <c r="AX358" s="199"/>
      <c r="AY358" s="199"/>
      <c r="AZ358" s="199"/>
      <c r="BA358" s="199"/>
      <c r="BB358" s="199"/>
      <c r="BC358" s="199"/>
      <c r="BD358" s="199"/>
      <c r="BE358" s="437">
        <f t="shared" si="165"/>
        <v>0</v>
      </c>
      <c r="BF358" s="438">
        <f t="shared" si="166"/>
        <v>0</v>
      </c>
      <c r="BG358" s="203">
        <f t="shared" si="164"/>
        <v>0</v>
      </c>
      <c r="BH358" s="203">
        <v>0</v>
      </c>
      <c r="BI358" s="204">
        <f t="shared" si="167"/>
        <v>0</v>
      </c>
      <c r="BJ358" s="205">
        <f t="shared" si="168"/>
        <v>0</v>
      </c>
    </row>
    <row r="359" spans="24:62" ht="15.5" x14ac:dyDescent="0.35">
      <c r="X359" s="177"/>
      <c r="Y359" s="198">
        <v>8</v>
      </c>
      <c r="Z359" s="199"/>
      <c r="AA359" s="199"/>
      <c r="AB359" s="199"/>
      <c r="AC359" s="199"/>
      <c r="AD359" s="199"/>
      <c r="AE359" s="199"/>
      <c r="AF359" s="199"/>
      <c r="AG359" s="199"/>
      <c r="AH359" s="199"/>
      <c r="AI359" s="199"/>
      <c r="AJ359" s="199"/>
      <c r="AK359" s="199"/>
      <c r="AL359" s="199"/>
      <c r="AM359" s="199"/>
      <c r="AN359" s="199"/>
      <c r="AO359" s="199"/>
      <c r="AP359" s="199"/>
      <c r="AQ359" s="199"/>
      <c r="AR359" s="199"/>
      <c r="AS359" s="199"/>
      <c r="AT359" s="199"/>
      <c r="AU359" s="199"/>
      <c r="AV359" s="199"/>
      <c r="AW359" s="199"/>
      <c r="AX359" s="199"/>
      <c r="AY359" s="199"/>
      <c r="AZ359" s="199"/>
      <c r="BA359" s="199"/>
      <c r="BB359" s="199"/>
      <c r="BC359" s="199"/>
      <c r="BD359" s="199"/>
      <c r="BE359" s="437">
        <f t="shared" si="165"/>
        <v>0</v>
      </c>
      <c r="BF359" s="438">
        <f t="shared" si="166"/>
        <v>0</v>
      </c>
      <c r="BG359" s="203">
        <f t="shared" ref="BG359:BG374" si="169">(SUMIF($Z$351:$BD$351,"Sat",$Z359:$BD359)+SUMIF($Z$351:$BD$351,"Sun",$Z359:$BD359))</f>
        <v>0</v>
      </c>
      <c r="BH359" s="203">
        <f t="shared" ref="BH359:BH374" si="170">(SUM($Z359:$BD359)-(SUMIF($Z$351:$BD$351,"Sat",$Z359:$BD359)+SUMIF($Z$351:$BD$351,"Sun",$Z359:$BD359)))</f>
        <v>0</v>
      </c>
      <c r="BI359" s="204">
        <f t="shared" si="167"/>
        <v>0</v>
      </c>
      <c r="BJ359" s="205">
        <f t="shared" si="168"/>
        <v>0</v>
      </c>
    </row>
    <row r="360" spans="24:62" ht="15.5" x14ac:dyDescent="0.35">
      <c r="X360" s="177"/>
      <c r="Y360" s="198">
        <v>9</v>
      </c>
      <c r="Z360" s="199"/>
      <c r="AA360" s="199"/>
      <c r="AB360" s="199"/>
      <c r="AC360" s="199"/>
      <c r="AD360" s="199"/>
      <c r="AE360" s="199"/>
      <c r="AF360" s="199"/>
      <c r="AG360" s="199"/>
      <c r="AH360" s="199"/>
      <c r="AI360" s="199"/>
      <c r="AJ360" s="199"/>
      <c r="AK360" s="199"/>
      <c r="AL360" s="199"/>
      <c r="AM360" s="199"/>
      <c r="AN360" s="199"/>
      <c r="AO360" s="199"/>
      <c r="AP360" s="199"/>
      <c r="AQ360" s="199"/>
      <c r="AR360" s="199"/>
      <c r="AS360" s="199"/>
      <c r="AT360" s="199"/>
      <c r="AU360" s="199"/>
      <c r="AV360" s="199"/>
      <c r="AW360" s="199"/>
      <c r="AX360" s="199"/>
      <c r="AY360" s="199"/>
      <c r="AZ360" s="199"/>
      <c r="BA360" s="199"/>
      <c r="BB360" s="199"/>
      <c r="BC360" s="199"/>
      <c r="BD360" s="199"/>
      <c r="BE360" s="437">
        <f t="shared" si="165"/>
        <v>0</v>
      </c>
      <c r="BF360" s="438">
        <f t="shared" si="166"/>
        <v>0</v>
      </c>
      <c r="BG360" s="203">
        <f t="shared" si="169"/>
        <v>0</v>
      </c>
      <c r="BH360" s="203">
        <f t="shared" si="170"/>
        <v>0</v>
      </c>
      <c r="BI360" s="204">
        <f t="shared" si="167"/>
        <v>0</v>
      </c>
      <c r="BJ360" s="205">
        <f t="shared" si="168"/>
        <v>0</v>
      </c>
    </row>
    <row r="361" spans="24:62" ht="15.5" x14ac:dyDescent="0.35">
      <c r="X361" s="177"/>
      <c r="Y361" s="198">
        <v>10</v>
      </c>
      <c r="Z361" s="199"/>
      <c r="AA361" s="199"/>
      <c r="AB361" s="199"/>
      <c r="AC361" s="199"/>
      <c r="AD361" s="199"/>
      <c r="AE361" s="199"/>
      <c r="AF361" s="199"/>
      <c r="AG361" s="199"/>
      <c r="AH361" s="199"/>
      <c r="AI361" s="199"/>
      <c r="AJ361" s="199"/>
      <c r="AK361" s="199"/>
      <c r="AL361" s="199"/>
      <c r="AM361" s="199"/>
      <c r="AN361" s="199"/>
      <c r="AO361" s="199"/>
      <c r="AP361" s="199"/>
      <c r="AQ361" s="199"/>
      <c r="AR361" s="199"/>
      <c r="AS361" s="199"/>
      <c r="AT361" s="199"/>
      <c r="AU361" s="199"/>
      <c r="AV361" s="199"/>
      <c r="AW361" s="199"/>
      <c r="AX361" s="199"/>
      <c r="AY361" s="199"/>
      <c r="AZ361" s="199"/>
      <c r="BA361" s="199"/>
      <c r="BB361" s="199"/>
      <c r="BC361" s="199"/>
      <c r="BD361" s="199"/>
      <c r="BE361" s="437">
        <f t="shared" si="165"/>
        <v>0</v>
      </c>
      <c r="BF361" s="438">
        <f t="shared" si="166"/>
        <v>0</v>
      </c>
      <c r="BG361" s="203">
        <f t="shared" si="169"/>
        <v>0</v>
      </c>
      <c r="BH361" s="203">
        <f t="shared" si="170"/>
        <v>0</v>
      </c>
      <c r="BI361" s="204">
        <f t="shared" si="167"/>
        <v>0</v>
      </c>
      <c r="BJ361" s="205">
        <f t="shared" si="168"/>
        <v>0</v>
      </c>
    </row>
    <row r="362" spans="24:62" ht="15.5" x14ac:dyDescent="0.35">
      <c r="X362" s="177"/>
      <c r="Y362" s="198">
        <v>11</v>
      </c>
      <c r="Z362" s="199"/>
      <c r="AA362" s="199"/>
      <c r="AB362" s="199"/>
      <c r="AC362" s="199"/>
      <c r="AD362" s="199"/>
      <c r="AE362" s="199"/>
      <c r="AF362" s="199"/>
      <c r="AG362" s="199"/>
      <c r="AH362" s="199"/>
      <c r="AI362" s="199"/>
      <c r="AJ362" s="199"/>
      <c r="AK362" s="199"/>
      <c r="AL362" s="199"/>
      <c r="AM362" s="199"/>
      <c r="AN362" s="199"/>
      <c r="AO362" s="199"/>
      <c r="AP362" s="199"/>
      <c r="AQ362" s="199"/>
      <c r="AR362" s="199"/>
      <c r="AS362" s="199"/>
      <c r="AT362" s="199"/>
      <c r="AU362" s="199"/>
      <c r="AV362" s="199"/>
      <c r="AW362" s="199"/>
      <c r="AX362" s="199"/>
      <c r="AY362" s="199"/>
      <c r="AZ362" s="199"/>
      <c r="BA362" s="199"/>
      <c r="BB362" s="199"/>
      <c r="BC362" s="199"/>
      <c r="BD362" s="199"/>
      <c r="BE362" s="437">
        <f t="shared" si="165"/>
        <v>0</v>
      </c>
      <c r="BF362" s="438">
        <f t="shared" si="166"/>
        <v>0</v>
      </c>
      <c r="BG362" s="203">
        <f t="shared" si="169"/>
        <v>0</v>
      </c>
      <c r="BH362" s="203">
        <f t="shared" si="170"/>
        <v>0</v>
      </c>
      <c r="BI362" s="204">
        <f t="shared" si="167"/>
        <v>0</v>
      </c>
      <c r="BJ362" s="205">
        <f t="shared" si="168"/>
        <v>0</v>
      </c>
    </row>
    <row r="363" spans="24:62" ht="15.5" x14ac:dyDescent="0.35">
      <c r="X363" s="177"/>
      <c r="Y363" s="198">
        <v>12</v>
      </c>
      <c r="Z363" s="199"/>
      <c r="AA363" s="199"/>
      <c r="AB363" s="199"/>
      <c r="AC363" s="199"/>
      <c r="AD363" s="199"/>
      <c r="AE363" s="199"/>
      <c r="AF363" s="199"/>
      <c r="AG363" s="199"/>
      <c r="AH363" s="199"/>
      <c r="AI363" s="199"/>
      <c r="AJ363" s="199"/>
      <c r="AK363" s="199"/>
      <c r="AL363" s="199"/>
      <c r="AM363" s="199"/>
      <c r="AN363" s="199"/>
      <c r="AO363" s="199"/>
      <c r="AP363" s="199"/>
      <c r="AQ363" s="199"/>
      <c r="AR363" s="199"/>
      <c r="AS363" s="199"/>
      <c r="AT363" s="199"/>
      <c r="AU363" s="199"/>
      <c r="AV363" s="199"/>
      <c r="AW363" s="199"/>
      <c r="AX363" s="199"/>
      <c r="AY363" s="199"/>
      <c r="AZ363" s="199"/>
      <c r="BA363" s="199"/>
      <c r="BB363" s="199"/>
      <c r="BC363" s="199"/>
      <c r="BD363" s="199"/>
      <c r="BE363" s="437">
        <f t="shared" si="165"/>
        <v>0</v>
      </c>
      <c r="BF363" s="438">
        <f t="shared" si="166"/>
        <v>0</v>
      </c>
      <c r="BG363" s="203">
        <f t="shared" si="169"/>
        <v>0</v>
      </c>
      <c r="BH363" s="203">
        <f t="shared" si="170"/>
        <v>0</v>
      </c>
      <c r="BI363" s="204">
        <f t="shared" si="167"/>
        <v>0</v>
      </c>
      <c r="BJ363" s="205">
        <f t="shared" si="168"/>
        <v>0</v>
      </c>
    </row>
    <row r="364" spans="24:62" ht="15.5" x14ac:dyDescent="0.35">
      <c r="X364" s="177"/>
      <c r="Y364" s="198">
        <v>13</v>
      </c>
      <c r="Z364" s="199"/>
      <c r="AA364" s="199"/>
      <c r="AB364" s="199"/>
      <c r="AC364" s="199"/>
      <c r="AD364" s="199"/>
      <c r="AE364" s="199"/>
      <c r="AF364" s="199"/>
      <c r="AG364" s="199"/>
      <c r="AH364" s="199"/>
      <c r="AI364" s="199"/>
      <c r="AJ364" s="199"/>
      <c r="AK364" s="199"/>
      <c r="AL364" s="199"/>
      <c r="AM364" s="199"/>
      <c r="AN364" s="199"/>
      <c r="AO364" s="199"/>
      <c r="AP364" s="199"/>
      <c r="AQ364" s="199"/>
      <c r="AR364" s="199"/>
      <c r="AS364" s="199"/>
      <c r="AT364" s="199"/>
      <c r="AU364" s="199"/>
      <c r="AV364" s="199"/>
      <c r="AW364" s="199"/>
      <c r="AX364" s="199"/>
      <c r="AY364" s="199"/>
      <c r="AZ364" s="199"/>
      <c r="BA364" s="199"/>
      <c r="BB364" s="199"/>
      <c r="BC364" s="199"/>
      <c r="BD364" s="199"/>
      <c r="BE364" s="437">
        <f t="shared" si="165"/>
        <v>0</v>
      </c>
      <c r="BF364" s="438">
        <f t="shared" si="166"/>
        <v>0</v>
      </c>
      <c r="BG364" s="203">
        <f t="shared" si="169"/>
        <v>0</v>
      </c>
      <c r="BH364" s="203">
        <f t="shared" si="170"/>
        <v>0</v>
      </c>
      <c r="BI364" s="204">
        <f t="shared" si="167"/>
        <v>0</v>
      </c>
      <c r="BJ364" s="205">
        <f t="shared" si="168"/>
        <v>0</v>
      </c>
    </row>
    <row r="365" spans="24:62" ht="15.5" x14ac:dyDescent="0.35">
      <c r="X365" s="177"/>
      <c r="Y365" s="198">
        <v>14</v>
      </c>
      <c r="Z365" s="199"/>
      <c r="AA365" s="199"/>
      <c r="AB365" s="199"/>
      <c r="AC365" s="199"/>
      <c r="AD365" s="199"/>
      <c r="AE365" s="199"/>
      <c r="AF365" s="199"/>
      <c r="AG365" s="199"/>
      <c r="AH365" s="199"/>
      <c r="AI365" s="199"/>
      <c r="AJ365" s="199"/>
      <c r="AK365" s="199"/>
      <c r="AL365" s="199"/>
      <c r="AM365" s="199"/>
      <c r="AN365" s="199"/>
      <c r="AO365" s="199"/>
      <c r="AP365" s="199"/>
      <c r="AQ365" s="199"/>
      <c r="AR365" s="199"/>
      <c r="AS365" s="199"/>
      <c r="AT365" s="199"/>
      <c r="AU365" s="199"/>
      <c r="AV365" s="199"/>
      <c r="AW365" s="199"/>
      <c r="AX365" s="199"/>
      <c r="AY365" s="199"/>
      <c r="AZ365" s="199"/>
      <c r="BA365" s="199"/>
      <c r="BB365" s="199"/>
      <c r="BC365" s="199"/>
      <c r="BD365" s="199"/>
      <c r="BE365" s="437">
        <f t="shared" si="165"/>
        <v>0</v>
      </c>
      <c r="BF365" s="438">
        <f t="shared" si="166"/>
        <v>0</v>
      </c>
      <c r="BG365" s="203">
        <f t="shared" si="169"/>
        <v>0</v>
      </c>
      <c r="BH365" s="203">
        <f t="shared" si="170"/>
        <v>0</v>
      </c>
      <c r="BI365" s="204">
        <f t="shared" si="167"/>
        <v>0</v>
      </c>
      <c r="BJ365" s="205">
        <f t="shared" si="168"/>
        <v>0</v>
      </c>
    </row>
    <row r="366" spans="24:62" ht="15.5" x14ac:dyDescent="0.35">
      <c r="X366" s="177"/>
      <c r="Y366" s="198">
        <v>15</v>
      </c>
      <c r="Z366" s="199"/>
      <c r="AA366" s="199"/>
      <c r="AB366" s="199"/>
      <c r="AC366" s="199"/>
      <c r="AD366" s="199"/>
      <c r="AE366" s="199"/>
      <c r="AF366" s="199"/>
      <c r="AG366" s="199"/>
      <c r="AH366" s="199"/>
      <c r="AI366" s="199"/>
      <c r="AJ366" s="199"/>
      <c r="AK366" s="199"/>
      <c r="AL366" s="199"/>
      <c r="AM366" s="199"/>
      <c r="AN366" s="199"/>
      <c r="AO366" s="199"/>
      <c r="AP366" s="199"/>
      <c r="AQ366" s="199"/>
      <c r="AR366" s="199"/>
      <c r="AS366" s="199"/>
      <c r="AT366" s="199"/>
      <c r="AU366" s="199"/>
      <c r="AV366" s="199"/>
      <c r="AW366" s="199"/>
      <c r="AX366" s="199"/>
      <c r="AY366" s="199"/>
      <c r="AZ366" s="199"/>
      <c r="BA366" s="199"/>
      <c r="BB366" s="199"/>
      <c r="BC366" s="199"/>
      <c r="BD366" s="199"/>
      <c r="BE366" s="437">
        <f t="shared" si="165"/>
        <v>0</v>
      </c>
      <c r="BF366" s="438">
        <f t="shared" si="166"/>
        <v>0</v>
      </c>
      <c r="BG366" s="203">
        <f t="shared" si="169"/>
        <v>0</v>
      </c>
      <c r="BH366" s="203">
        <f t="shared" si="170"/>
        <v>0</v>
      </c>
      <c r="BI366" s="204">
        <f t="shared" si="167"/>
        <v>0</v>
      </c>
      <c r="BJ366" s="205">
        <f t="shared" si="168"/>
        <v>0</v>
      </c>
    </row>
    <row r="367" spans="24:62" ht="15.5" x14ac:dyDescent="0.35">
      <c r="X367" s="177"/>
      <c r="Y367" s="198">
        <v>16</v>
      </c>
      <c r="Z367" s="199"/>
      <c r="AA367" s="199"/>
      <c r="AB367" s="199"/>
      <c r="AC367" s="199"/>
      <c r="AD367" s="199"/>
      <c r="AE367" s="199"/>
      <c r="AF367" s="199"/>
      <c r="AG367" s="199"/>
      <c r="AH367" s="199"/>
      <c r="AI367" s="199"/>
      <c r="AJ367" s="199"/>
      <c r="AK367" s="199"/>
      <c r="AL367" s="199"/>
      <c r="AM367" s="199"/>
      <c r="AN367" s="199"/>
      <c r="AO367" s="199"/>
      <c r="AP367" s="199"/>
      <c r="AQ367" s="199"/>
      <c r="AR367" s="199"/>
      <c r="AS367" s="199"/>
      <c r="AT367" s="199"/>
      <c r="AU367" s="199"/>
      <c r="AV367" s="199"/>
      <c r="AW367" s="199"/>
      <c r="AX367" s="199"/>
      <c r="AY367" s="199"/>
      <c r="AZ367" s="199"/>
      <c r="BA367" s="199"/>
      <c r="BB367" s="199"/>
      <c r="BC367" s="199"/>
      <c r="BD367" s="199"/>
      <c r="BE367" s="437">
        <f t="shared" si="165"/>
        <v>0</v>
      </c>
      <c r="BF367" s="438">
        <f t="shared" si="166"/>
        <v>0</v>
      </c>
      <c r="BG367" s="203">
        <f t="shared" si="169"/>
        <v>0</v>
      </c>
      <c r="BH367" s="203">
        <f t="shared" si="170"/>
        <v>0</v>
      </c>
      <c r="BI367" s="204">
        <f t="shared" si="167"/>
        <v>0</v>
      </c>
      <c r="BJ367" s="205">
        <f t="shared" si="168"/>
        <v>0</v>
      </c>
    </row>
    <row r="368" spans="24:62" ht="15.5" x14ac:dyDescent="0.35">
      <c r="X368" s="177"/>
      <c r="Y368" s="198">
        <v>17</v>
      </c>
      <c r="Z368" s="199"/>
      <c r="AA368" s="199"/>
      <c r="AB368" s="199"/>
      <c r="AC368" s="199"/>
      <c r="AD368" s="199"/>
      <c r="AE368" s="199"/>
      <c r="AF368" s="199"/>
      <c r="AG368" s="199"/>
      <c r="AH368" s="199"/>
      <c r="AI368" s="199"/>
      <c r="AJ368" s="199"/>
      <c r="AK368" s="199"/>
      <c r="AL368" s="199"/>
      <c r="AM368" s="199"/>
      <c r="AN368" s="199"/>
      <c r="AO368" s="199"/>
      <c r="AP368" s="199"/>
      <c r="AQ368" s="199"/>
      <c r="AR368" s="199"/>
      <c r="AS368" s="199"/>
      <c r="AT368" s="199"/>
      <c r="AU368" s="199"/>
      <c r="AV368" s="199"/>
      <c r="AW368" s="199"/>
      <c r="AX368" s="199"/>
      <c r="AY368" s="199"/>
      <c r="AZ368" s="199"/>
      <c r="BA368" s="199"/>
      <c r="BB368" s="199"/>
      <c r="BC368" s="199"/>
      <c r="BD368" s="199"/>
      <c r="BE368" s="437">
        <f t="shared" si="165"/>
        <v>0</v>
      </c>
      <c r="BF368" s="438">
        <f t="shared" si="166"/>
        <v>0</v>
      </c>
      <c r="BG368" s="203">
        <f t="shared" si="169"/>
        <v>0</v>
      </c>
      <c r="BH368" s="203">
        <f t="shared" si="170"/>
        <v>0</v>
      </c>
      <c r="BI368" s="204">
        <f t="shared" si="167"/>
        <v>0</v>
      </c>
      <c r="BJ368" s="205">
        <f t="shared" si="168"/>
        <v>0</v>
      </c>
    </row>
    <row r="369" spans="24:65" ht="15.5" x14ac:dyDescent="0.35">
      <c r="X369" s="177"/>
      <c r="Y369" s="198">
        <v>18</v>
      </c>
      <c r="Z369" s="199"/>
      <c r="AA369" s="199"/>
      <c r="AB369" s="199"/>
      <c r="AC369" s="199"/>
      <c r="AD369" s="199"/>
      <c r="AE369" s="199"/>
      <c r="AF369" s="199"/>
      <c r="AG369" s="199"/>
      <c r="AH369" s="199"/>
      <c r="AI369" s="199"/>
      <c r="AJ369" s="199"/>
      <c r="AK369" s="199"/>
      <c r="AL369" s="199"/>
      <c r="AM369" s="199"/>
      <c r="AN369" s="199"/>
      <c r="AO369" s="199"/>
      <c r="AP369" s="199"/>
      <c r="AQ369" s="199"/>
      <c r="AR369" s="199"/>
      <c r="AS369" s="199"/>
      <c r="AT369" s="199"/>
      <c r="AU369" s="199"/>
      <c r="AV369" s="199"/>
      <c r="AW369" s="199"/>
      <c r="AX369" s="199"/>
      <c r="AY369" s="199"/>
      <c r="AZ369" s="199"/>
      <c r="BA369" s="199"/>
      <c r="BB369" s="199"/>
      <c r="BC369" s="199"/>
      <c r="BD369" s="199"/>
      <c r="BE369" s="437">
        <f t="shared" si="165"/>
        <v>0</v>
      </c>
      <c r="BF369" s="438">
        <f t="shared" si="166"/>
        <v>0</v>
      </c>
      <c r="BG369" s="203">
        <f t="shared" si="169"/>
        <v>0</v>
      </c>
      <c r="BH369" s="203">
        <f t="shared" si="170"/>
        <v>0</v>
      </c>
      <c r="BI369" s="204">
        <f t="shared" si="167"/>
        <v>0</v>
      </c>
      <c r="BJ369" s="205">
        <f t="shared" si="168"/>
        <v>0</v>
      </c>
    </row>
    <row r="370" spans="24:65" ht="15.5" x14ac:dyDescent="0.35">
      <c r="X370" s="177"/>
      <c r="Y370" s="198">
        <v>19</v>
      </c>
      <c r="Z370" s="199"/>
      <c r="AA370" s="199"/>
      <c r="AB370" s="199"/>
      <c r="AC370" s="199"/>
      <c r="AD370" s="199"/>
      <c r="AE370" s="199"/>
      <c r="AF370" s="199"/>
      <c r="AG370" s="199"/>
      <c r="AH370" s="199"/>
      <c r="AI370" s="199"/>
      <c r="AJ370" s="199"/>
      <c r="AK370" s="199"/>
      <c r="AL370" s="199"/>
      <c r="AM370" s="199"/>
      <c r="AN370" s="199"/>
      <c r="AO370" s="199"/>
      <c r="AP370" s="199"/>
      <c r="AQ370" s="199"/>
      <c r="AR370" s="199"/>
      <c r="AS370" s="199"/>
      <c r="AT370" s="199"/>
      <c r="AU370" s="199"/>
      <c r="AV370" s="199"/>
      <c r="AW370" s="199"/>
      <c r="AX370" s="199"/>
      <c r="AY370" s="199"/>
      <c r="AZ370" s="199"/>
      <c r="BA370" s="199"/>
      <c r="BB370" s="199"/>
      <c r="BC370" s="199"/>
      <c r="BD370" s="199"/>
      <c r="BE370" s="437">
        <f t="shared" si="165"/>
        <v>0</v>
      </c>
      <c r="BF370" s="438">
        <f t="shared" si="166"/>
        <v>0</v>
      </c>
      <c r="BG370" s="203">
        <f t="shared" si="169"/>
        <v>0</v>
      </c>
      <c r="BH370" s="203">
        <f t="shared" si="170"/>
        <v>0</v>
      </c>
      <c r="BI370" s="204">
        <f t="shared" si="167"/>
        <v>0</v>
      </c>
      <c r="BJ370" s="205">
        <f t="shared" si="168"/>
        <v>0</v>
      </c>
    </row>
    <row r="371" spans="24:65" ht="15.5" x14ac:dyDescent="0.35">
      <c r="X371" s="177"/>
      <c r="Y371" s="198">
        <v>20</v>
      </c>
      <c r="Z371" s="199"/>
      <c r="AA371" s="199"/>
      <c r="AB371" s="199"/>
      <c r="AC371" s="199"/>
      <c r="AD371" s="199"/>
      <c r="AE371" s="199"/>
      <c r="AF371" s="199"/>
      <c r="AG371" s="199"/>
      <c r="AH371" s="199"/>
      <c r="AI371" s="199"/>
      <c r="AJ371" s="199"/>
      <c r="AK371" s="199"/>
      <c r="AL371" s="199"/>
      <c r="AM371" s="199"/>
      <c r="AN371" s="199"/>
      <c r="AO371" s="199"/>
      <c r="AP371" s="199"/>
      <c r="AQ371" s="199"/>
      <c r="AR371" s="199"/>
      <c r="AS371" s="199"/>
      <c r="AT371" s="199"/>
      <c r="AU371" s="199"/>
      <c r="AV371" s="199"/>
      <c r="AW371" s="199"/>
      <c r="AX371" s="199"/>
      <c r="AY371" s="199"/>
      <c r="AZ371" s="199"/>
      <c r="BA371" s="199"/>
      <c r="BB371" s="199"/>
      <c r="BC371" s="199"/>
      <c r="BD371" s="199"/>
      <c r="BE371" s="437">
        <f t="shared" si="165"/>
        <v>0</v>
      </c>
      <c r="BF371" s="438">
        <f t="shared" si="166"/>
        <v>0</v>
      </c>
      <c r="BG371" s="203">
        <f t="shared" si="169"/>
        <v>0</v>
      </c>
      <c r="BH371" s="203">
        <f t="shared" si="170"/>
        <v>0</v>
      </c>
      <c r="BI371" s="204">
        <f t="shared" si="167"/>
        <v>0</v>
      </c>
      <c r="BJ371" s="205">
        <f t="shared" si="168"/>
        <v>0</v>
      </c>
    </row>
    <row r="372" spans="24:65" ht="15.5" x14ac:dyDescent="0.35">
      <c r="X372" s="177"/>
      <c r="Y372" s="198">
        <v>21</v>
      </c>
      <c r="Z372" s="199"/>
      <c r="AA372" s="199"/>
      <c r="AB372" s="199"/>
      <c r="AC372" s="199"/>
      <c r="AD372" s="199"/>
      <c r="AE372" s="199"/>
      <c r="AF372" s="199"/>
      <c r="AG372" s="199"/>
      <c r="AH372" s="199"/>
      <c r="AI372" s="199"/>
      <c r="AJ372" s="199"/>
      <c r="AK372" s="199"/>
      <c r="AL372" s="199"/>
      <c r="AM372" s="199"/>
      <c r="AN372" s="199"/>
      <c r="AO372" s="199"/>
      <c r="AP372" s="199"/>
      <c r="AQ372" s="199"/>
      <c r="AR372" s="199"/>
      <c r="AS372" s="199"/>
      <c r="AT372" s="199"/>
      <c r="AU372" s="199"/>
      <c r="AV372" s="199"/>
      <c r="AW372" s="199"/>
      <c r="AX372" s="199"/>
      <c r="AY372" s="199"/>
      <c r="AZ372" s="199"/>
      <c r="BA372" s="199"/>
      <c r="BB372" s="199"/>
      <c r="BC372" s="199"/>
      <c r="BD372" s="199"/>
      <c r="BE372" s="437">
        <f t="shared" si="165"/>
        <v>0</v>
      </c>
      <c r="BF372" s="438">
        <f t="shared" si="166"/>
        <v>0</v>
      </c>
      <c r="BG372" s="203">
        <f t="shared" si="169"/>
        <v>0</v>
      </c>
      <c r="BH372" s="203">
        <f t="shared" si="170"/>
        <v>0</v>
      </c>
      <c r="BI372" s="204">
        <f t="shared" si="167"/>
        <v>0</v>
      </c>
      <c r="BJ372" s="205">
        <f t="shared" si="168"/>
        <v>0</v>
      </c>
    </row>
    <row r="373" spans="24:65" ht="15.5" x14ac:dyDescent="0.35">
      <c r="X373" s="177"/>
      <c r="Y373" s="198">
        <v>22</v>
      </c>
      <c r="Z373" s="199"/>
      <c r="AA373" s="199"/>
      <c r="AB373" s="199"/>
      <c r="AC373" s="199"/>
      <c r="AD373" s="199"/>
      <c r="AE373" s="199"/>
      <c r="AF373" s="199"/>
      <c r="AG373" s="199"/>
      <c r="AH373" s="199"/>
      <c r="AI373" s="199"/>
      <c r="AJ373" s="199"/>
      <c r="AK373" s="199"/>
      <c r="AL373" s="199"/>
      <c r="AM373" s="199"/>
      <c r="AN373" s="199"/>
      <c r="AO373" s="199"/>
      <c r="AP373" s="199"/>
      <c r="AQ373" s="199"/>
      <c r="AR373" s="199"/>
      <c r="AS373" s="199"/>
      <c r="AT373" s="199"/>
      <c r="AU373" s="199"/>
      <c r="AV373" s="199"/>
      <c r="AW373" s="199"/>
      <c r="AX373" s="199"/>
      <c r="AY373" s="199"/>
      <c r="AZ373" s="199"/>
      <c r="BA373" s="199"/>
      <c r="BB373" s="199"/>
      <c r="BC373" s="199"/>
      <c r="BD373" s="199"/>
      <c r="BE373" s="437">
        <f t="shared" si="165"/>
        <v>0</v>
      </c>
      <c r="BF373" s="438">
        <f t="shared" si="166"/>
        <v>0</v>
      </c>
      <c r="BG373" s="203">
        <f t="shared" si="169"/>
        <v>0</v>
      </c>
      <c r="BH373" s="203">
        <f t="shared" si="170"/>
        <v>0</v>
      </c>
      <c r="BI373" s="204">
        <f t="shared" si="167"/>
        <v>0</v>
      </c>
      <c r="BJ373" s="205">
        <f t="shared" si="168"/>
        <v>0</v>
      </c>
      <c r="BM373" s="13" t="s">
        <v>130</v>
      </c>
    </row>
    <row r="374" spans="24:65" ht="15.5" x14ac:dyDescent="0.35">
      <c r="X374" s="177"/>
      <c r="Y374" s="198">
        <v>23</v>
      </c>
      <c r="Z374" s="199"/>
      <c r="AA374" s="199"/>
      <c r="AB374" s="199"/>
      <c r="AC374" s="199"/>
      <c r="AD374" s="199"/>
      <c r="AE374" s="199"/>
      <c r="AF374" s="199"/>
      <c r="AG374" s="199"/>
      <c r="AH374" s="199"/>
      <c r="AI374" s="199"/>
      <c r="AJ374" s="199"/>
      <c r="AK374" s="199"/>
      <c r="AL374" s="199"/>
      <c r="AM374" s="199"/>
      <c r="AN374" s="199"/>
      <c r="AO374" s="199"/>
      <c r="AP374" s="199"/>
      <c r="AQ374" s="199"/>
      <c r="AR374" s="199"/>
      <c r="AS374" s="199"/>
      <c r="AT374" s="199"/>
      <c r="AU374" s="199"/>
      <c r="AV374" s="199"/>
      <c r="AW374" s="199"/>
      <c r="AX374" s="199"/>
      <c r="AY374" s="199"/>
      <c r="AZ374" s="199"/>
      <c r="BA374" s="199"/>
      <c r="BB374" s="199"/>
      <c r="BC374" s="199"/>
      <c r="BD374" s="199"/>
      <c r="BE374" s="437">
        <f t="shared" si="165"/>
        <v>0</v>
      </c>
      <c r="BF374" s="438">
        <f t="shared" si="166"/>
        <v>0</v>
      </c>
      <c r="BG374" s="203">
        <f t="shared" si="169"/>
        <v>0</v>
      </c>
      <c r="BH374" s="203">
        <f t="shared" si="170"/>
        <v>0</v>
      </c>
      <c r="BI374" s="204">
        <f t="shared" si="167"/>
        <v>0</v>
      </c>
      <c r="BJ374" s="205">
        <f t="shared" si="168"/>
        <v>0</v>
      </c>
      <c r="BL374" s="13">
        <f>COUNTIF(Z352:BD375,"&gt;"&amp;MxDisch1)</f>
        <v>0</v>
      </c>
      <c r="BM374" s="13" t="s">
        <v>131</v>
      </c>
    </row>
    <row r="375" spans="24:65" ht="15.5" x14ac:dyDescent="0.35">
      <c r="X375" s="177"/>
      <c r="Y375" s="206">
        <v>24</v>
      </c>
      <c r="Z375" s="207"/>
      <c r="AA375" s="207"/>
      <c r="AB375" s="207"/>
      <c r="AC375" s="207"/>
      <c r="AD375" s="207"/>
      <c r="AE375" s="207"/>
      <c r="AF375" s="207"/>
      <c r="AG375" s="207"/>
      <c r="AH375" s="207"/>
      <c r="AI375" s="207"/>
      <c r="AJ375" s="207"/>
      <c r="AK375" s="207"/>
      <c r="AL375" s="207"/>
      <c r="AM375" s="207"/>
      <c r="AN375" s="207"/>
      <c r="AO375" s="207"/>
      <c r="AP375" s="207"/>
      <c r="AQ375" s="207"/>
      <c r="AR375" s="207"/>
      <c r="AS375" s="207"/>
      <c r="AT375" s="207"/>
      <c r="AU375" s="207"/>
      <c r="AV375" s="207"/>
      <c r="AW375" s="207"/>
      <c r="AX375" s="207"/>
      <c r="AY375" s="207"/>
      <c r="AZ375" s="207"/>
      <c r="BA375" s="207"/>
      <c r="BB375" s="207"/>
      <c r="BC375" s="207"/>
      <c r="BD375" s="207"/>
      <c r="BE375" s="442">
        <f t="shared" si="165"/>
        <v>0</v>
      </c>
      <c r="BF375" s="443">
        <f t="shared" si="166"/>
        <v>0</v>
      </c>
      <c r="BG375" s="208">
        <f>SUM($Z375:$BD375)</f>
        <v>0</v>
      </c>
      <c r="BH375" s="208">
        <v>0</v>
      </c>
      <c r="BI375" s="209">
        <f t="shared" si="167"/>
        <v>0</v>
      </c>
      <c r="BJ375" s="210">
        <f t="shared" si="168"/>
        <v>0</v>
      </c>
      <c r="BL375" s="13">
        <f>COUNTIF(Z352:BD375,"&lt;"&amp;-MxChgRate1)</f>
        <v>0</v>
      </c>
      <c r="BM375" s="13" t="s">
        <v>132</v>
      </c>
    </row>
    <row r="376" spans="24:65" ht="15.5" x14ac:dyDescent="0.35">
      <c r="X376" s="177"/>
      <c r="Y376" s="182"/>
      <c r="Z376" s="218" t="str">
        <f t="shared" ref="Z376" si="171">IF(SUM(Z352:Z375)&gt;0,"Verify","")</f>
        <v/>
      </c>
      <c r="AA376" s="218" t="str">
        <f t="shared" ref="AA376:BD376" si="172">IF(SUM(AA352:AA375)&gt;0,"Verify","")</f>
        <v/>
      </c>
      <c r="AB376" s="218" t="str">
        <f t="shared" si="172"/>
        <v/>
      </c>
      <c r="AC376" s="218" t="str">
        <f t="shared" si="172"/>
        <v/>
      </c>
      <c r="AD376" s="218" t="str">
        <f t="shared" si="172"/>
        <v/>
      </c>
      <c r="AE376" s="218" t="str">
        <f t="shared" si="172"/>
        <v/>
      </c>
      <c r="AF376" s="218" t="str">
        <f t="shared" si="172"/>
        <v/>
      </c>
      <c r="AG376" s="218" t="str">
        <f t="shared" si="172"/>
        <v/>
      </c>
      <c r="AH376" s="218" t="str">
        <f t="shared" si="172"/>
        <v/>
      </c>
      <c r="AI376" s="218" t="str">
        <f t="shared" si="172"/>
        <v/>
      </c>
      <c r="AJ376" s="218" t="str">
        <f t="shared" si="172"/>
        <v/>
      </c>
      <c r="AK376" s="218" t="str">
        <f t="shared" si="172"/>
        <v/>
      </c>
      <c r="AL376" s="218" t="str">
        <f t="shared" si="172"/>
        <v/>
      </c>
      <c r="AM376" s="218" t="str">
        <f t="shared" si="172"/>
        <v/>
      </c>
      <c r="AN376" s="218" t="str">
        <f t="shared" si="172"/>
        <v/>
      </c>
      <c r="AO376" s="218" t="str">
        <f t="shared" si="172"/>
        <v/>
      </c>
      <c r="AP376" s="218" t="str">
        <f t="shared" si="172"/>
        <v/>
      </c>
      <c r="AQ376" s="218" t="str">
        <f t="shared" si="172"/>
        <v/>
      </c>
      <c r="AR376" s="218" t="str">
        <f t="shared" si="172"/>
        <v/>
      </c>
      <c r="AS376" s="218" t="str">
        <f t="shared" si="172"/>
        <v/>
      </c>
      <c r="AT376" s="218" t="str">
        <f t="shared" si="172"/>
        <v/>
      </c>
      <c r="AU376" s="218" t="str">
        <f t="shared" si="172"/>
        <v/>
      </c>
      <c r="AV376" s="218" t="str">
        <f t="shared" si="172"/>
        <v/>
      </c>
      <c r="AW376" s="218" t="str">
        <f t="shared" si="172"/>
        <v/>
      </c>
      <c r="AX376" s="218" t="str">
        <f t="shared" si="172"/>
        <v/>
      </c>
      <c r="AY376" s="218" t="str">
        <f t="shared" si="172"/>
        <v/>
      </c>
      <c r="AZ376" s="218" t="str">
        <f t="shared" si="172"/>
        <v/>
      </c>
      <c r="BA376" s="218" t="str">
        <f t="shared" si="172"/>
        <v/>
      </c>
      <c r="BB376" s="218" t="str">
        <f t="shared" si="172"/>
        <v/>
      </c>
      <c r="BC376" s="218" t="str">
        <f t="shared" si="172"/>
        <v/>
      </c>
      <c r="BD376" s="218" t="str">
        <f t="shared" si="172"/>
        <v/>
      </c>
      <c r="BE376" s="38"/>
      <c r="BF376" s="38"/>
      <c r="BG376" s="208">
        <f>SUM(BG352:BG375)</f>
        <v>0</v>
      </c>
      <c r="BH376" s="208">
        <f>SUM(BH359:BH374)</f>
        <v>0</v>
      </c>
      <c r="BI376" s="208">
        <f>SUM(BI352:BI375)</f>
        <v>0</v>
      </c>
      <c r="BJ376" s="221">
        <f>SUM(BJ352:BJ375)</f>
        <v>0</v>
      </c>
    </row>
    <row r="377" spans="24:65" ht="16" thickBot="1" x14ac:dyDescent="0.4">
      <c r="X377" s="183"/>
      <c r="Y377" s="184"/>
      <c r="Z377" s="185"/>
      <c r="AA377" s="185"/>
      <c r="AB377" s="185"/>
      <c r="AC377" s="185"/>
      <c r="AD377" s="185"/>
      <c r="AE377" s="185"/>
      <c r="AF377" s="185"/>
      <c r="AG377" s="185"/>
      <c r="AH377" s="185"/>
      <c r="AI377" s="185"/>
      <c r="AJ377" s="185"/>
      <c r="AK377" s="185"/>
      <c r="AL377" s="185"/>
      <c r="AM377" s="185"/>
      <c r="AN377" s="185"/>
      <c r="AO377" s="185"/>
      <c r="AP377" s="185"/>
      <c r="AQ377" s="185"/>
      <c r="AR377" s="185"/>
      <c r="AS377" s="185"/>
      <c r="AT377" s="185"/>
      <c r="AU377" s="185"/>
      <c r="AV377" s="185"/>
      <c r="AW377" s="185"/>
      <c r="AX377" s="185"/>
      <c r="AY377" s="185"/>
      <c r="AZ377" s="185"/>
      <c r="BA377" s="185"/>
      <c r="BB377" s="185"/>
      <c r="BC377" s="185"/>
      <c r="BD377" s="185"/>
      <c r="BE377" s="185"/>
      <c r="BF377" s="185"/>
      <c r="BG377" s="185"/>
      <c r="BH377" s="185"/>
      <c r="BI377" s="185"/>
      <c r="BJ377" s="186"/>
    </row>
    <row r="379" spans="24:65" x14ac:dyDescent="0.3">
      <c r="BM379" s="13" t="s">
        <v>186</v>
      </c>
    </row>
    <row r="380" spans="24:65" x14ac:dyDescent="0.3">
      <c r="BL380" s="13">
        <f>BL33+BL64+BL95+BL126+BL157+BL188+BL219+BL250+BL281+BL312+BL343+BL374</f>
        <v>0</v>
      </c>
      <c r="BM380" s="13" t="s">
        <v>131</v>
      </c>
    </row>
    <row r="381" spans="24:65" x14ac:dyDescent="0.3">
      <c r="BL381" s="13">
        <f>BL34+BL65+BL96+BL127+BL158+BL189+BL220+BL251+BL282+BL313+BL344+BL375</f>
        <v>0</v>
      </c>
      <c r="BM381" s="13" t="s">
        <v>132</v>
      </c>
    </row>
  </sheetData>
  <sheetProtection algorithmName="SHA-512" hashValue="UXxBA3k08oCZf59m3Jd9V3NGerpHy7L9HTa/G6EyK5ZRQEAFpIaAf8u2/A5DCBGM0cfH7227pryIeSJHgzw2TA==" saltValue="+7DMmO04lHQygbO+4K+k0Q==" spinCount="100000" sheet="1" objects="1" selectLockedCells="1"/>
  <mergeCells count="340">
    <mergeCell ref="BE41:BF41"/>
    <mergeCell ref="E5:J5"/>
    <mergeCell ref="M5:O5"/>
    <mergeCell ref="B4:Q4"/>
    <mergeCell ref="BE34:BF34"/>
    <mergeCell ref="BE32:BF32"/>
    <mergeCell ref="BE33:BF33"/>
    <mergeCell ref="BE30:BF30"/>
    <mergeCell ref="BE31:BF31"/>
    <mergeCell ref="BE28:BF28"/>
    <mergeCell ref="BE29:BF29"/>
    <mergeCell ref="BE26:BF26"/>
    <mergeCell ref="BE27:BF27"/>
    <mergeCell ref="BE9:BF9"/>
    <mergeCell ref="BE14:BF14"/>
    <mergeCell ref="BE15:BF15"/>
    <mergeCell ref="BE12:BF12"/>
    <mergeCell ref="BE13:BF13"/>
    <mergeCell ref="BE10:BF10"/>
    <mergeCell ref="BE11:BF11"/>
    <mergeCell ref="BE40:BF40"/>
    <mergeCell ref="BE24:BF24"/>
    <mergeCell ref="BE25:BF25"/>
    <mergeCell ref="C13:P24"/>
    <mergeCell ref="BE47:BF47"/>
    <mergeCell ref="BE48:BF48"/>
    <mergeCell ref="BE45:BF45"/>
    <mergeCell ref="BE46:BF46"/>
    <mergeCell ref="BE42:BF42"/>
    <mergeCell ref="BE43:BF43"/>
    <mergeCell ref="BE44:BF44"/>
    <mergeCell ref="BE53:BF53"/>
    <mergeCell ref="BE54:BF54"/>
    <mergeCell ref="BE51:BF51"/>
    <mergeCell ref="BE52:BF52"/>
    <mergeCell ref="BE49:BF49"/>
    <mergeCell ref="BE50:BF50"/>
    <mergeCell ref="BE59:BF59"/>
    <mergeCell ref="BE60:BF60"/>
    <mergeCell ref="BE57:BF57"/>
    <mergeCell ref="BE58:BF58"/>
    <mergeCell ref="BE55:BF55"/>
    <mergeCell ref="BE56:BF56"/>
    <mergeCell ref="BE65:BF65"/>
    <mergeCell ref="BE63:BF63"/>
    <mergeCell ref="BE64:BF64"/>
    <mergeCell ref="BE61:BF61"/>
    <mergeCell ref="BE62:BF62"/>
    <mergeCell ref="BE75:BF75"/>
    <mergeCell ref="BE76:BF76"/>
    <mergeCell ref="BE73:BF73"/>
    <mergeCell ref="BE74:BF74"/>
    <mergeCell ref="BE71:BF71"/>
    <mergeCell ref="BE72:BF72"/>
    <mergeCell ref="BE82:BF82"/>
    <mergeCell ref="BE83:BF83"/>
    <mergeCell ref="BE80:BF80"/>
    <mergeCell ref="BE81:BF81"/>
    <mergeCell ref="BE77:BF77"/>
    <mergeCell ref="BE78:BF78"/>
    <mergeCell ref="BE79:BF79"/>
    <mergeCell ref="BE107:BF107"/>
    <mergeCell ref="BE88:BF88"/>
    <mergeCell ref="BE89:BF89"/>
    <mergeCell ref="BE86:BF86"/>
    <mergeCell ref="BE87:BF87"/>
    <mergeCell ref="BE84:BF84"/>
    <mergeCell ref="BE85:BF85"/>
    <mergeCell ref="BE94:BF94"/>
    <mergeCell ref="BE95:BF95"/>
    <mergeCell ref="BE92:BF92"/>
    <mergeCell ref="BE93:BF93"/>
    <mergeCell ref="BE90:BF90"/>
    <mergeCell ref="BE91:BF91"/>
    <mergeCell ref="BE153:BF153"/>
    <mergeCell ref="BE150:BF150"/>
    <mergeCell ref="BE151:BF151"/>
    <mergeCell ref="BE148:BF148"/>
    <mergeCell ref="BE114:BF114"/>
    <mergeCell ref="BE115:BF115"/>
    <mergeCell ref="BE116:BF116"/>
    <mergeCell ref="BE112:BF112"/>
    <mergeCell ref="BE113:BF113"/>
    <mergeCell ref="BE120:BF120"/>
    <mergeCell ref="BE121:BF121"/>
    <mergeCell ref="BE122:BF122"/>
    <mergeCell ref="BE117:BF117"/>
    <mergeCell ref="BE118:BF118"/>
    <mergeCell ref="BE119:BF119"/>
    <mergeCell ref="BE141:BF141"/>
    <mergeCell ref="BE138:BF138"/>
    <mergeCell ref="BE139:BF139"/>
    <mergeCell ref="BE135:BF135"/>
    <mergeCell ref="BE136:BF136"/>
    <mergeCell ref="BE137:BF137"/>
    <mergeCell ref="BE143:BF143"/>
    <mergeCell ref="BE144:BF144"/>
    <mergeCell ref="BE152:BF152"/>
    <mergeCell ref="BE208:BF208"/>
    <mergeCell ref="BE205:BF205"/>
    <mergeCell ref="BE206:BF206"/>
    <mergeCell ref="BE203:BF203"/>
    <mergeCell ref="BE204:BF204"/>
    <mergeCell ref="BE202:BF202"/>
    <mergeCell ref="BE199:BF199"/>
    <mergeCell ref="BE200:BF200"/>
    <mergeCell ref="BE197:BF197"/>
    <mergeCell ref="BE198:BF198"/>
    <mergeCell ref="BE201:BF201"/>
    <mergeCell ref="BE214:BF214"/>
    <mergeCell ref="BE211:BF211"/>
    <mergeCell ref="BE212:BF212"/>
    <mergeCell ref="BE209:BF209"/>
    <mergeCell ref="BE210:BF210"/>
    <mergeCell ref="BE219:BF219"/>
    <mergeCell ref="BE220:BF220"/>
    <mergeCell ref="BE217:BF217"/>
    <mergeCell ref="BE218:BF218"/>
    <mergeCell ref="BE215:BF215"/>
    <mergeCell ref="BE216:BF216"/>
    <mergeCell ref="BE213:BF213"/>
    <mergeCell ref="BE229:BF229"/>
    <mergeCell ref="BE230:BF230"/>
    <mergeCell ref="BE227:BF227"/>
    <mergeCell ref="BE228:BF228"/>
    <mergeCell ref="BE226:BF226"/>
    <mergeCell ref="BE235:BF235"/>
    <mergeCell ref="BE236:BF236"/>
    <mergeCell ref="BE233:BF233"/>
    <mergeCell ref="BE234:BF234"/>
    <mergeCell ref="BE231:BF231"/>
    <mergeCell ref="BE232:BF232"/>
    <mergeCell ref="BE241:BF241"/>
    <mergeCell ref="BE242:BF242"/>
    <mergeCell ref="BE239:BF239"/>
    <mergeCell ref="BE240:BF240"/>
    <mergeCell ref="BE237:BF237"/>
    <mergeCell ref="BE238:BF238"/>
    <mergeCell ref="BE247:BF247"/>
    <mergeCell ref="BE248:BF248"/>
    <mergeCell ref="BE245:BF245"/>
    <mergeCell ref="BE246:BF246"/>
    <mergeCell ref="BE243:BF243"/>
    <mergeCell ref="BE244:BF244"/>
    <mergeCell ref="BE257:BF257"/>
    <mergeCell ref="BE258:BF258"/>
    <mergeCell ref="BE251:BF251"/>
    <mergeCell ref="BE249:BF249"/>
    <mergeCell ref="BE250:BF250"/>
    <mergeCell ref="BE263:BF263"/>
    <mergeCell ref="BE264:BF264"/>
    <mergeCell ref="BE261:BF261"/>
    <mergeCell ref="BE262:BF262"/>
    <mergeCell ref="BE259:BF259"/>
    <mergeCell ref="BE260:BF260"/>
    <mergeCell ref="BE269:BF269"/>
    <mergeCell ref="BE270:BF270"/>
    <mergeCell ref="BE267:BF267"/>
    <mergeCell ref="BE268:BF268"/>
    <mergeCell ref="BE265:BF265"/>
    <mergeCell ref="BE266:BF266"/>
    <mergeCell ref="BE275:BF275"/>
    <mergeCell ref="BE276:BF276"/>
    <mergeCell ref="BE273:BF273"/>
    <mergeCell ref="BE274:BF274"/>
    <mergeCell ref="BE271:BF271"/>
    <mergeCell ref="BE272:BF272"/>
    <mergeCell ref="BE281:BF281"/>
    <mergeCell ref="BE282:BF282"/>
    <mergeCell ref="BE279:BF279"/>
    <mergeCell ref="BE280:BF280"/>
    <mergeCell ref="BE277:BF277"/>
    <mergeCell ref="BE278:BF278"/>
    <mergeCell ref="BE291:BF291"/>
    <mergeCell ref="BE292:BF292"/>
    <mergeCell ref="BE289:BF289"/>
    <mergeCell ref="BE290:BF290"/>
    <mergeCell ref="BE288:BF288"/>
    <mergeCell ref="BE295:BF295"/>
    <mergeCell ref="BE296:BF296"/>
    <mergeCell ref="BE293:BF293"/>
    <mergeCell ref="BE294:BF294"/>
    <mergeCell ref="BE303:BF303"/>
    <mergeCell ref="BE304:BF304"/>
    <mergeCell ref="BE301:BF301"/>
    <mergeCell ref="BE302:BF302"/>
    <mergeCell ref="BE299:BF299"/>
    <mergeCell ref="BE300:BF300"/>
    <mergeCell ref="BE305:BF305"/>
    <mergeCell ref="BE306:BF306"/>
    <mergeCell ref="BE319:BF319"/>
    <mergeCell ref="BE320:BF320"/>
    <mergeCell ref="BE313:BF313"/>
    <mergeCell ref="BE311:BF311"/>
    <mergeCell ref="BE312:BF312"/>
    <mergeCell ref="BE297:BF297"/>
    <mergeCell ref="BE298:BF298"/>
    <mergeCell ref="BE331:BF331"/>
    <mergeCell ref="BE332:BF332"/>
    <mergeCell ref="BE329:BF329"/>
    <mergeCell ref="BE330:BF330"/>
    <mergeCell ref="BE327:BF327"/>
    <mergeCell ref="BE328:BF328"/>
    <mergeCell ref="BE309:BF309"/>
    <mergeCell ref="BE310:BF310"/>
    <mergeCell ref="BE307:BF307"/>
    <mergeCell ref="BE308:BF308"/>
    <mergeCell ref="B1:Q1"/>
    <mergeCell ref="X3:AL3"/>
    <mergeCell ref="BE358:BF358"/>
    <mergeCell ref="BE355:BF355"/>
    <mergeCell ref="BE356:BF356"/>
    <mergeCell ref="BE337:BF337"/>
    <mergeCell ref="BE338:BF338"/>
    <mergeCell ref="BE335:BF335"/>
    <mergeCell ref="BE336:BF336"/>
    <mergeCell ref="BE333:BF333"/>
    <mergeCell ref="BE334:BF334"/>
    <mergeCell ref="BE343:BF343"/>
    <mergeCell ref="BE344:BF344"/>
    <mergeCell ref="BE341:BF341"/>
    <mergeCell ref="BE342:BF342"/>
    <mergeCell ref="BE339:BF339"/>
    <mergeCell ref="BE340:BF340"/>
    <mergeCell ref="BE350:BF350"/>
    <mergeCell ref="BE325:BF325"/>
    <mergeCell ref="BE326:BF326"/>
    <mergeCell ref="BE323:BF323"/>
    <mergeCell ref="BE324:BF324"/>
    <mergeCell ref="BE321:BF321"/>
    <mergeCell ref="BE322:BF322"/>
    <mergeCell ref="BE375:BF375"/>
    <mergeCell ref="BE373:BF373"/>
    <mergeCell ref="BE374:BF374"/>
    <mergeCell ref="BE371:BF371"/>
    <mergeCell ref="BE372:BF372"/>
    <mergeCell ref="BE369:BF369"/>
    <mergeCell ref="BE370:BF370"/>
    <mergeCell ref="BE367:BF367"/>
    <mergeCell ref="BE368:BF368"/>
    <mergeCell ref="BE365:BF365"/>
    <mergeCell ref="BE366:BF366"/>
    <mergeCell ref="BE363:BF363"/>
    <mergeCell ref="BE364:BF364"/>
    <mergeCell ref="BE361:BF361"/>
    <mergeCell ref="BE362:BF362"/>
    <mergeCell ref="BE353:BF353"/>
    <mergeCell ref="BE354:BF354"/>
    <mergeCell ref="BE351:BF351"/>
    <mergeCell ref="BE352:BF352"/>
    <mergeCell ref="BE359:BF359"/>
    <mergeCell ref="BE360:BF360"/>
    <mergeCell ref="BE357:BF357"/>
    <mergeCell ref="BE125:BF125"/>
    <mergeCell ref="BE140:BF140"/>
    <mergeCell ref="B3:Q3"/>
    <mergeCell ref="AM7:AN7"/>
    <mergeCell ref="AQ7:AR7"/>
    <mergeCell ref="C26:P26"/>
    <mergeCell ref="BE21:BF21"/>
    <mergeCell ref="BE18:BF18"/>
    <mergeCell ref="BE19:BF19"/>
    <mergeCell ref="BE16:BF16"/>
    <mergeCell ref="BE17:BF17"/>
    <mergeCell ref="BE22:BF22"/>
    <mergeCell ref="BE23:BF23"/>
    <mergeCell ref="BE20:BF20"/>
    <mergeCell ref="BE104:BF104"/>
    <mergeCell ref="BE105:BF105"/>
    <mergeCell ref="BE102:BF102"/>
    <mergeCell ref="BE103:BF103"/>
    <mergeCell ref="BE96:BF96"/>
    <mergeCell ref="BE110:BF110"/>
    <mergeCell ref="BE111:BF111"/>
    <mergeCell ref="BE108:BF108"/>
    <mergeCell ref="BE109:BF109"/>
    <mergeCell ref="BE106:BF106"/>
    <mergeCell ref="BE178:BF178"/>
    <mergeCell ref="BE184:BF184"/>
    <mergeCell ref="D27:N27"/>
    <mergeCell ref="T5:W6"/>
    <mergeCell ref="BE167:BF167"/>
    <mergeCell ref="BE170:BF170"/>
    <mergeCell ref="BE158:BF158"/>
    <mergeCell ref="BE164:BF164"/>
    <mergeCell ref="BE165:BF165"/>
    <mergeCell ref="BE145:BF145"/>
    <mergeCell ref="BE146:BF146"/>
    <mergeCell ref="BE147:BF147"/>
    <mergeCell ref="BE142:BF142"/>
    <mergeCell ref="BE149:BF149"/>
    <mergeCell ref="BE156:BF156"/>
    <mergeCell ref="BE157:BF157"/>
    <mergeCell ref="BE154:BF154"/>
    <mergeCell ref="BE155:BF155"/>
    <mergeCell ref="BE133:BF133"/>
    <mergeCell ref="BE134:BF134"/>
    <mergeCell ref="BE126:BF126"/>
    <mergeCell ref="BE127:BF127"/>
    <mergeCell ref="BE123:BF123"/>
    <mergeCell ref="BE124:BF124"/>
    <mergeCell ref="C211:O217"/>
    <mergeCell ref="C269:D269"/>
    <mergeCell ref="C270:D270"/>
    <mergeCell ref="Y4:AK4"/>
    <mergeCell ref="E63:J63"/>
    <mergeCell ref="E112:J112"/>
    <mergeCell ref="C155:O160"/>
    <mergeCell ref="U12:W13"/>
    <mergeCell ref="C99:O99"/>
    <mergeCell ref="C148:O148"/>
    <mergeCell ref="C201:O201"/>
    <mergeCell ref="R68:V69"/>
    <mergeCell ref="R70:V71"/>
    <mergeCell ref="R170:V171"/>
    <mergeCell ref="R172:V173"/>
    <mergeCell ref="BE168:BF168"/>
    <mergeCell ref="BE169:BF169"/>
    <mergeCell ref="BE207:BF207"/>
    <mergeCell ref="BE186:BF186"/>
    <mergeCell ref="BE182:BF182"/>
    <mergeCell ref="BE166:BF166"/>
    <mergeCell ref="BE183:BF183"/>
    <mergeCell ref="BE195:BF195"/>
    <mergeCell ref="E165:J165"/>
    <mergeCell ref="BE196:BF196"/>
    <mergeCell ref="BE189:BF189"/>
    <mergeCell ref="BE187:BF187"/>
    <mergeCell ref="BE188:BF188"/>
    <mergeCell ref="BE173:BF173"/>
    <mergeCell ref="BE174:BF174"/>
    <mergeCell ref="BE175:BF175"/>
    <mergeCell ref="BE171:BF171"/>
    <mergeCell ref="BE172:BF172"/>
    <mergeCell ref="BE179:BF179"/>
    <mergeCell ref="BE180:BF180"/>
    <mergeCell ref="BE181:BF181"/>
    <mergeCell ref="BE176:BF176"/>
    <mergeCell ref="BE177:BF177"/>
    <mergeCell ref="BE185:BF185"/>
  </mergeCells>
  <phoneticPr fontId="27" type="noConversion"/>
  <conditionalFormatting sqref="D263:O263">
    <cfRule type="cellIs" dxfId="107" priority="207" operator="greaterThan">
      <formula>0</formula>
    </cfRule>
  </conditionalFormatting>
  <conditionalFormatting sqref="D264:O264">
    <cfRule type="cellIs" dxfId="106" priority="131" operator="equal">
      <formula>"N/A"</formula>
    </cfRule>
    <cfRule type="cellIs" dxfId="105" priority="132" operator="greaterThan">
      <formula>0.95</formula>
    </cfRule>
    <cfRule type="cellIs" dxfId="104" priority="133" operator="lessThan">
      <formula>0.75</formula>
    </cfRule>
  </conditionalFormatting>
  <conditionalFormatting sqref="E63">
    <cfRule type="cellIs" dxfId="103" priority="102" operator="notEqual">
      <formula>"Auto-Filled"</formula>
    </cfRule>
  </conditionalFormatting>
  <conditionalFormatting sqref="E112">
    <cfRule type="cellIs" dxfId="102" priority="101" operator="notEqual">
      <formula>"Auto-Filled"</formula>
    </cfRule>
  </conditionalFormatting>
  <conditionalFormatting sqref="E165">
    <cfRule type="cellIs" dxfId="101" priority="13" operator="notEqual">
      <formula>"Auto-Filled"</formula>
    </cfRule>
  </conditionalFormatting>
  <conditionalFormatting sqref="E5:J5">
    <cfRule type="cellIs" dxfId="100" priority="104" operator="notEqual">
      <formula>"Auto-Filled"</formula>
    </cfRule>
  </conditionalFormatting>
  <conditionalFormatting sqref="O265">
    <cfRule type="cellIs" dxfId="99" priority="36" operator="equal">
      <formula>"N/A"</formula>
    </cfRule>
    <cfRule type="cellIs" dxfId="98" priority="37" operator="greaterThan">
      <formula>0.95</formula>
    </cfRule>
    <cfRule type="cellIs" dxfId="97" priority="38" operator="lessThan">
      <formula>0.75</formula>
    </cfRule>
  </conditionalFormatting>
  <conditionalFormatting sqref="R220:R223">
    <cfRule type="cellIs" dxfId="96" priority="134" operator="greaterThan">
      <formula>0</formula>
    </cfRule>
  </conditionalFormatting>
  <conditionalFormatting sqref="R223">
    <cfRule type="cellIs" dxfId="95" priority="116" operator="notEqual">
      <formula>""</formula>
    </cfRule>
  </conditionalFormatting>
  <conditionalFormatting sqref="Z66:BB66">
    <cfRule type="cellIs" dxfId="94" priority="156" operator="equal">
      <formula>"Verify"</formula>
    </cfRule>
  </conditionalFormatting>
  <conditionalFormatting sqref="Z128:BC128">
    <cfRule type="cellIs" dxfId="93" priority="154" operator="equal">
      <formula>"Verify"</formula>
    </cfRule>
  </conditionalFormatting>
  <conditionalFormatting sqref="Z190:BC190">
    <cfRule type="cellIs" dxfId="92" priority="152" operator="equal">
      <formula>"Verify"</formula>
    </cfRule>
  </conditionalFormatting>
  <conditionalFormatting sqref="Z283:BC283">
    <cfRule type="cellIs" dxfId="91" priority="149" operator="equal">
      <formula>"Verify"</formula>
    </cfRule>
  </conditionalFormatting>
  <conditionalFormatting sqref="Z345:BC345">
    <cfRule type="cellIs" dxfId="90" priority="147" operator="equal">
      <formula>"Verify"</formula>
    </cfRule>
  </conditionalFormatting>
  <conditionalFormatting sqref="Z11:BD34 Z42:BB65 Z73:BD96 Z104:BC127 Z135:BD158 Z166:BC189 Z197:BD220 Z228:BD251 Z259:BC282 Z290:BD313 Z321:BC344 Z352:BD375">
    <cfRule type="cellIs" dxfId="89" priority="249" operator="lessThan">
      <formula>MxChgRate1</formula>
    </cfRule>
    <cfRule type="cellIs" dxfId="88" priority="250" operator="greaterThan">
      <formula>MxDisch1</formula>
    </cfRule>
    <cfRule type="expression" dxfId="87" priority="251">
      <formula>(#REF!="Hourly Profile")</formula>
    </cfRule>
  </conditionalFormatting>
  <conditionalFormatting sqref="Z36:BD36">
    <cfRule type="cellIs" dxfId="86" priority="157" operator="equal">
      <formula>"Verify"</formula>
    </cfRule>
  </conditionalFormatting>
  <conditionalFormatting sqref="Z97:BD97">
    <cfRule type="cellIs" dxfId="85" priority="155" operator="equal">
      <formula>"Verify"</formula>
    </cfRule>
  </conditionalFormatting>
  <conditionalFormatting sqref="Z159:BD159">
    <cfRule type="cellIs" dxfId="84" priority="153" operator="equal">
      <formula>"Verify"</formula>
    </cfRule>
  </conditionalFormatting>
  <conditionalFormatting sqref="Z221:BD221">
    <cfRule type="cellIs" dxfId="83" priority="151" operator="equal">
      <formula>"Verify"</formula>
    </cfRule>
  </conditionalFormatting>
  <conditionalFormatting sqref="Z252:BD252">
    <cfRule type="cellIs" dxfId="82" priority="150" operator="equal">
      <formula>"Verify"</formula>
    </cfRule>
  </conditionalFormatting>
  <conditionalFormatting sqref="Z314:BD314">
    <cfRule type="cellIs" dxfId="81" priority="148" operator="equal">
      <formula>"Verify"</formula>
    </cfRule>
  </conditionalFormatting>
  <conditionalFormatting sqref="Z376:BD376">
    <cfRule type="cellIs" dxfId="80" priority="146" operator="equal">
      <formula>"Verify"</formula>
    </cfRule>
  </conditionalFormatting>
  <dataValidations count="8">
    <dataValidation allowBlank="1" showInputMessage="1" showErrorMessage="1" promptTitle="2018 NERC Holiday" prompt="Memorial Day, 2018 NERC Holiday" sqref="BA226 BA288 BA350" xr:uid="{77F68190-F92E-49BA-A566-6D2301D4B7C7}"/>
    <dataValidation allowBlank="1" showErrorMessage="1" sqref="BA319 BA195 AC226 AB257 AC288 AB319 AC350 AX350" xr:uid="{D2590DCD-75A5-42F4-81A2-274708C34A0B}"/>
    <dataValidation allowBlank="1" showInputMessage="1" showErrorMessage="1" promptTitle="2022 NERC Holiday" prompt="Memorial Day, 2022 NERC Holiday" sqref="BC133" xr:uid="{94F38681-74C0-447A-AF38-031BA80FB277}"/>
    <dataValidation allowBlank="1" showInputMessage="1" showErrorMessage="1" promptTitle="2022 NERC Holiday" prompt="Independence Day, 2022 NERC Holiday" sqref="AC195" xr:uid="{69EDD711-BAAD-4594-9090-5724DF845002}"/>
    <dataValidation allowBlank="1" showInputMessage="1" showErrorMessage="1" promptTitle="2022 NERC Holiday" prompt="Labor Day, 2022 NERC Holiday" sqref="AD257" xr:uid="{2D3898B3-3582-4254-8981-3EBE2A9C2FEC}"/>
    <dataValidation allowBlank="1" showInputMessage="1" showErrorMessage="1" promptTitle="2022 NERC Holiday" prompt="Thanksgiving, 2022 NERC Holiday" sqref="AW319" xr:uid="{FEBD9B9F-DCCF-4F4E-BF4D-965B50A1F3D1}"/>
    <dataValidation allowBlank="1" showInputMessage="1" showErrorMessage="1" promptTitle="2022 NERC Holiday" prompt="Christmas, 2022 NERC Holiday" sqref="AY350" xr:uid="{885B067F-1CD6-4B2A-BA55-D4D670614227}"/>
    <dataValidation type="decimal" errorStyle="warning" allowBlank="1" showInputMessage="1" showErrorMessage="1" errorTitle="Out of Range" error="Charging or Discharging input is above Maximum range as entered on Part IV" promptTitle="Representative Operation Profile" prompt="Enter Representative Profile for Charging (as a negative up to the Maximum Charge Rate as entered on Part IV) and Discharging (as a positive up to the Maximum Discharge Rate as entered on Part IV) in MW." sqref="Z11:BD34 Z73:BD96 Z135:BD158 Z197:BD220 Z228:BD251 Z290:BD313 Z352:BD375 Z321:BC344 Z259:BC282 Z166:BC189 Z104:BC127 Z42:BB65" xr:uid="{0E995429-52A4-4A79-BF37-FE9041896981}">
      <formula1>-MxChgRate1</formula1>
      <formula2>MxDisch1</formula2>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BC79E-433A-4414-939C-682C16790C24}">
  <dimension ref="B1:BZ381"/>
  <sheetViews>
    <sheetView topLeftCell="A217" zoomScaleNormal="100" workbookViewId="0">
      <selection activeCell="C211" sqref="C211:O217"/>
    </sheetView>
  </sheetViews>
  <sheetFormatPr defaultColWidth="9.1796875" defaultRowHeight="14" x14ac:dyDescent="0.3"/>
  <cols>
    <col min="1" max="1" width="3.453125" style="13" customWidth="1"/>
    <col min="2" max="2" width="7.54296875" style="13" customWidth="1"/>
    <col min="3" max="3" width="9.453125" style="13" customWidth="1"/>
    <col min="4" max="15" width="8.81640625" style="13" customWidth="1"/>
    <col min="16" max="17" width="5.7265625" style="13" customWidth="1"/>
    <col min="18" max="18" width="9.1796875" style="13"/>
    <col min="19" max="19" width="9.54296875" style="13" customWidth="1"/>
    <col min="20" max="24" width="9.1796875" style="13"/>
    <col min="25" max="25" width="10.26953125" style="13" customWidth="1"/>
    <col min="26" max="34" width="8.7265625" style="13" customWidth="1"/>
    <col min="35" max="35" width="10.54296875" style="13" customWidth="1"/>
    <col min="36" max="56" width="8.7265625" style="13" customWidth="1"/>
    <col min="57" max="58" width="5.7265625" style="13" customWidth="1"/>
    <col min="59" max="60" width="9.1796875" style="13"/>
    <col min="61" max="61" width="13" style="13" customWidth="1"/>
    <col min="62" max="62" width="15" style="13" customWidth="1"/>
    <col min="63" max="76" width="9.1796875" style="13"/>
    <col min="77" max="78" width="11.26953125" style="13" customWidth="1"/>
    <col min="79" max="83" width="9.1796875" style="13"/>
    <col min="84" max="84" width="10.81640625" style="13" customWidth="1"/>
    <col min="85" max="16384" width="9.1796875" style="13"/>
  </cols>
  <sheetData>
    <row r="1" spans="2:78" ht="18" thickBot="1" x14ac:dyDescent="0.4">
      <c r="B1" s="470" t="str">
        <f>IF('Part IV'!J8="Yes","Storage Energy System - Phase 2 ONLY","Not Required")</f>
        <v>Not Required</v>
      </c>
      <c r="C1" s="470"/>
      <c r="D1" s="470"/>
      <c r="E1" s="470"/>
      <c r="F1" s="470"/>
      <c r="G1" s="470"/>
      <c r="H1" s="470"/>
      <c r="I1" s="470"/>
      <c r="J1" s="470"/>
      <c r="K1" s="470"/>
      <c r="L1" s="470"/>
      <c r="M1" s="470"/>
      <c r="N1" s="470"/>
      <c r="O1" s="470"/>
      <c r="P1" s="470"/>
      <c r="Q1" s="470"/>
    </row>
    <row r="2" spans="2:78" ht="15.5" x14ac:dyDescent="0.35">
      <c r="B2" s="170" t="str">
        <f>"Version: " &amp; Version</f>
        <v>Version: RD2 FINAL</v>
      </c>
      <c r="C2" s="171"/>
      <c r="D2" s="171"/>
      <c r="E2" s="171"/>
      <c r="F2" s="171"/>
      <c r="G2" s="171"/>
      <c r="H2" s="171"/>
      <c r="I2" s="171"/>
      <c r="J2" s="125"/>
      <c r="K2" s="125"/>
      <c r="L2" s="125"/>
      <c r="M2" s="125"/>
      <c r="N2" s="125"/>
      <c r="O2" s="125"/>
      <c r="P2" s="125"/>
      <c r="Q2" s="172"/>
      <c r="X2" s="170" t="str">
        <f>"Version " &amp; Version</f>
        <v>Version RD2 FINAL</v>
      </c>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88"/>
      <c r="AW2" s="188"/>
      <c r="AX2" s="188"/>
      <c r="AY2" s="188"/>
      <c r="AZ2" s="188"/>
      <c r="BA2" s="188"/>
      <c r="BB2" s="188"/>
      <c r="BC2" s="188"/>
      <c r="BD2" s="188"/>
      <c r="BE2" s="188"/>
      <c r="BF2" s="188"/>
      <c r="BG2" s="188"/>
      <c r="BH2" s="188"/>
      <c r="BI2" s="188"/>
      <c r="BJ2" s="189"/>
    </row>
    <row r="3" spans="2:78" ht="15.5" x14ac:dyDescent="0.35">
      <c r="B3" s="465" t="s">
        <v>88</v>
      </c>
      <c r="C3" s="457"/>
      <c r="D3" s="457"/>
      <c r="E3" s="457"/>
      <c r="F3" s="457"/>
      <c r="G3" s="457"/>
      <c r="H3" s="457"/>
      <c r="I3" s="457"/>
      <c r="J3" s="457"/>
      <c r="K3" s="457"/>
      <c r="L3" s="457"/>
      <c r="M3" s="457"/>
      <c r="N3" s="457"/>
      <c r="O3" s="457"/>
      <c r="P3" s="457"/>
      <c r="Q3" s="466"/>
      <c r="X3" s="465" t="s">
        <v>89</v>
      </c>
      <c r="Y3" s="468"/>
      <c r="Z3" s="468"/>
      <c r="AA3" s="468"/>
      <c r="AB3" s="468"/>
      <c r="AC3" s="468"/>
      <c r="AD3" s="468"/>
      <c r="AE3" s="468"/>
      <c r="AF3" s="468"/>
      <c r="AG3" s="468"/>
      <c r="AH3" s="468"/>
      <c r="AI3" s="468"/>
      <c r="AJ3" s="468"/>
      <c r="AK3" s="468"/>
      <c r="AL3" s="468"/>
      <c r="AM3" s="72"/>
      <c r="AN3" s="72"/>
      <c r="AO3" s="187"/>
      <c r="AP3" s="38"/>
      <c r="AQ3" s="38"/>
      <c r="AR3" s="38"/>
      <c r="AS3" s="38"/>
      <c r="AT3" s="38"/>
      <c r="AU3" s="38"/>
      <c r="AV3" s="38"/>
      <c r="AW3" s="38"/>
      <c r="AX3" s="38"/>
      <c r="AY3" s="38"/>
      <c r="AZ3" s="38"/>
      <c r="BA3" s="38"/>
      <c r="BB3" s="38"/>
      <c r="BC3" s="38"/>
      <c r="BD3" s="38"/>
      <c r="BE3" s="38"/>
      <c r="BF3" s="38"/>
      <c r="BG3" s="38"/>
      <c r="BH3" s="38"/>
      <c r="BI3" s="38"/>
      <c r="BJ3" s="178"/>
    </row>
    <row r="4" spans="2:78" ht="16" thickBot="1" x14ac:dyDescent="0.4">
      <c r="B4" s="465" t="s">
        <v>90</v>
      </c>
      <c r="C4" s="457"/>
      <c r="D4" s="457"/>
      <c r="E4" s="457"/>
      <c r="F4" s="457"/>
      <c r="G4" s="457"/>
      <c r="H4" s="457"/>
      <c r="I4" s="457"/>
      <c r="J4" s="457"/>
      <c r="K4" s="457"/>
      <c r="L4" s="457"/>
      <c r="M4" s="457"/>
      <c r="N4" s="457"/>
      <c r="O4" s="457"/>
      <c r="P4" s="457"/>
      <c r="Q4" s="466"/>
      <c r="R4" s="146" t="s">
        <v>91</v>
      </c>
      <c r="S4" s="147"/>
      <c r="T4" s="147"/>
      <c r="U4" s="147"/>
      <c r="V4" s="148"/>
      <c r="X4" s="190"/>
      <c r="Y4" s="457" t="s">
        <v>92</v>
      </c>
      <c r="Z4" s="457"/>
      <c r="AA4" s="457"/>
      <c r="AB4" s="457"/>
      <c r="AC4" s="457"/>
      <c r="AD4" s="457"/>
      <c r="AE4" s="457"/>
      <c r="AF4" s="457"/>
      <c r="AG4" s="457"/>
      <c r="AH4" s="457"/>
      <c r="AI4" s="457"/>
      <c r="AJ4" s="457"/>
      <c r="AK4" s="457"/>
      <c r="AL4" s="168"/>
      <c r="AM4" s="72"/>
      <c r="AN4" s="72"/>
      <c r="AO4" s="38"/>
      <c r="AP4" s="38"/>
      <c r="AQ4" s="38"/>
      <c r="AR4" s="38"/>
      <c r="AS4" s="38"/>
      <c r="AT4" s="38"/>
      <c r="AU4" s="38"/>
      <c r="AV4" s="38"/>
      <c r="AW4" s="38"/>
      <c r="AX4" s="38"/>
      <c r="AY4" s="38"/>
      <c r="AZ4" s="38"/>
      <c r="BA4" s="38"/>
      <c r="BB4" s="38"/>
      <c r="BC4" s="38"/>
      <c r="BD4" s="38"/>
      <c r="BE4" s="38"/>
      <c r="BF4" s="38"/>
      <c r="BG4" s="38"/>
      <c r="BH4" s="38"/>
      <c r="BI4" s="38"/>
      <c r="BJ4" s="178"/>
    </row>
    <row r="5" spans="2:78" ht="20.25" customHeight="1" x14ac:dyDescent="0.35">
      <c r="B5" s="65"/>
      <c r="C5" s="46" t="s">
        <v>26</v>
      </c>
      <c r="D5" s="36"/>
      <c r="E5" s="441" t="str">
        <f>IF(ProjTitle="","Auto-Filled",ProjTitle)</f>
        <v>Auto-Filled</v>
      </c>
      <c r="F5" s="441"/>
      <c r="G5" s="441"/>
      <c r="H5" s="441"/>
      <c r="I5" s="441"/>
      <c r="J5" s="441"/>
      <c r="K5" s="47"/>
      <c r="L5" s="48" t="s">
        <v>93</v>
      </c>
      <c r="M5" s="472" t="s">
        <v>94</v>
      </c>
      <c r="N5" s="473"/>
      <c r="O5" s="473"/>
      <c r="P5" s="47"/>
      <c r="Q5" s="67"/>
      <c r="T5" s="459" t="str">
        <f>IF(M5="","&lt;&lt;&lt; Required Information",IF(M5="hourly profile","    Enter Hourly Profile in Part V(a) (i)   &gt;&gt;&gt;&gt;&gt;&gt;",""))</f>
        <v xml:space="preserve">    Enter Hourly Profile in Part V(a) (i)   &gt;&gt;&gt;&gt;&gt;&gt;</v>
      </c>
      <c r="U5" s="459"/>
      <c r="V5" s="459"/>
      <c r="W5" s="460"/>
      <c r="X5" s="190"/>
      <c r="Y5" s="72"/>
      <c r="Z5" s="72"/>
      <c r="AA5" s="72"/>
      <c r="AB5" s="72"/>
      <c r="AC5" s="72"/>
      <c r="AD5" s="72"/>
      <c r="AE5" s="72"/>
      <c r="AF5" s="72"/>
      <c r="AG5" s="72"/>
      <c r="AH5" s="72"/>
      <c r="AI5" s="72"/>
      <c r="AJ5" s="72"/>
      <c r="AK5" s="39"/>
      <c r="AL5" s="72"/>
      <c r="AM5" s="187"/>
      <c r="AN5" s="169"/>
      <c r="AO5" s="38"/>
      <c r="AP5" s="38"/>
      <c r="AQ5" s="38"/>
      <c r="AR5" s="38"/>
      <c r="AS5" s="38"/>
      <c r="AT5" s="38"/>
      <c r="AU5" s="38"/>
      <c r="AV5" s="38"/>
      <c r="AW5" s="38"/>
      <c r="AX5" s="38"/>
      <c r="AY5" s="38"/>
      <c r="AZ5" s="38"/>
      <c r="BA5" s="38"/>
      <c r="BB5" s="38"/>
      <c r="BC5" s="38"/>
      <c r="BD5" s="38"/>
      <c r="BE5" s="38"/>
      <c r="BF5" s="38"/>
      <c r="BG5" s="38"/>
      <c r="BH5" s="38"/>
      <c r="BI5" s="38"/>
      <c r="BJ5" s="178"/>
    </row>
    <row r="6" spans="2:78" ht="15.75" customHeight="1" x14ac:dyDescent="0.35">
      <c r="B6" s="173"/>
      <c r="C6" s="49"/>
      <c r="D6" s="72"/>
      <c r="E6" s="72"/>
      <c r="F6" s="72"/>
      <c r="G6" s="72"/>
      <c r="H6" s="72"/>
      <c r="I6" s="72"/>
      <c r="J6" s="47"/>
      <c r="K6" s="72"/>
      <c r="L6" s="49"/>
      <c r="M6" s="72"/>
      <c r="N6" s="72"/>
      <c r="O6" s="72"/>
      <c r="P6" s="72"/>
      <c r="Q6" s="174"/>
      <c r="T6" s="459"/>
      <c r="U6" s="459"/>
      <c r="V6" s="459"/>
      <c r="W6" s="460"/>
      <c r="X6" s="190"/>
      <c r="Y6" s="169"/>
      <c r="Z6" s="243" t="s">
        <v>95</v>
      </c>
      <c r="AA6" s="243"/>
      <c r="AB6" s="243"/>
      <c r="AC6" s="243"/>
      <c r="AD6" s="243"/>
      <c r="AE6" s="243"/>
      <c r="AF6" s="243"/>
      <c r="AG6" s="243"/>
      <c r="AH6" s="243"/>
      <c r="AI6" s="243"/>
      <c r="AJ6" s="192">
        <v>2012</v>
      </c>
      <c r="AK6" s="193" t="s">
        <v>96</v>
      </c>
      <c r="AL6" s="191"/>
      <c r="AM6" s="38"/>
      <c r="AN6" s="169"/>
      <c r="AO6" s="38"/>
      <c r="AP6" s="38"/>
      <c r="AQ6" s="38"/>
      <c r="AR6" s="38"/>
      <c r="AS6" s="38"/>
      <c r="AT6" s="38"/>
      <c r="AU6" s="38"/>
      <c r="AV6" s="38"/>
      <c r="AW6" s="38"/>
      <c r="AX6" s="38"/>
      <c r="AY6" s="38"/>
      <c r="AZ6" s="38"/>
      <c r="BA6" s="38"/>
      <c r="BB6" s="38"/>
      <c r="BC6" s="38"/>
      <c r="BD6" s="38"/>
      <c r="BE6" s="38"/>
      <c r="BF6" s="38"/>
      <c r="BG6" s="38"/>
      <c r="BH6" s="38"/>
      <c r="BI6" s="38"/>
      <c r="BJ6" s="178"/>
    </row>
    <row r="7" spans="2:78" ht="15.5" x14ac:dyDescent="0.35">
      <c r="B7" s="173"/>
      <c r="C7" s="49"/>
      <c r="D7" s="72"/>
      <c r="E7" s="72"/>
      <c r="F7" s="72"/>
      <c r="G7" s="72"/>
      <c r="H7" s="72"/>
      <c r="I7" s="72"/>
      <c r="J7" s="47"/>
      <c r="K7" s="72"/>
      <c r="L7" s="49"/>
      <c r="M7" s="72"/>
      <c r="N7" s="72"/>
      <c r="O7" s="72"/>
      <c r="P7" s="72"/>
      <c r="Q7" s="174"/>
      <c r="X7" s="190"/>
      <c r="Y7" s="38"/>
      <c r="Z7" s="38"/>
      <c r="AA7" s="38"/>
      <c r="AB7" s="38"/>
      <c r="AC7" s="38"/>
      <c r="AD7" s="38"/>
      <c r="AE7" s="38"/>
      <c r="AF7" s="38"/>
      <c r="AG7" s="38"/>
      <c r="AH7" s="38"/>
      <c r="AI7" s="38"/>
      <c r="AJ7" s="38"/>
      <c r="AK7" s="39"/>
      <c r="AL7" s="40"/>
      <c r="AM7" s="467"/>
      <c r="AN7" s="468"/>
      <c r="AO7" s="38"/>
      <c r="AP7" s="40"/>
      <c r="AQ7" s="467"/>
      <c r="AR7" s="468"/>
      <c r="AS7" s="38"/>
      <c r="AT7" s="38"/>
      <c r="AU7" s="38"/>
      <c r="AV7" s="38"/>
      <c r="AW7" s="38"/>
      <c r="AX7" s="38"/>
      <c r="AY7" s="38"/>
      <c r="AZ7" s="38"/>
      <c r="BA7" s="38"/>
      <c r="BB7" s="38"/>
      <c r="BC7" s="38"/>
      <c r="BD7" s="38"/>
      <c r="BE7" s="38"/>
      <c r="BF7" s="38"/>
      <c r="BG7" s="38"/>
      <c r="BH7" s="38"/>
      <c r="BI7" s="38"/>
      <c r="BJ7" s="178"/>
    </row>
    <row r="8" spans="2:78" ht="30" customHeight="1" x14ac:dyDescent="0.35">
      <c r="B8" s="173"/>
      <c r="C8" s="49"/>
      <c r="D8" s="72"/>
      <c r="E8" s="72"/>
      <c r="F8" s="72"/>
      <c r="G8" s="72"/>
      <c r="H8" s="72"/>
      <c r="I8" s="72"/>
      <c r="J8" s="47"/>
      <c r="K8" s="72"/>
      <c r="L8" s="49"/>
      <c r="M8" s="72"/>
      <c r="N8" s="72"/>
      <c r="O8" s="72"/>
      <c r="P8" s="72"/>
      <c r="Q8" s="174"/>
      <c r="X8" s="349" t="s">
        <v>97</v>
      </c>
      <c r="Y8" s="38"/>
      <c r="Z8" s="194" t="str">
        <f>IFERROR(SUMIF(Z11:Z34,"&gt;0",Z11:Z34)/-SUMIF(Z11:Z34,"&lt;0",Z11:Z34),"")</f>
        <v/>
      </c>
      <c r="AA8" s="194" t="str">
        <f t="shared" ref="AA8:BD8" si="0">IFERROR(SUMIF(AA11:AA34,"&gt;0",AA11:AA34)/-SUMIF(AA11:AA34,"&lt;0",AA11:AA34),"")</f>
        <v/>
      </c>
      <c r="AB8" s="194" t="str">
        <f t="shared" si="0"/>
        <v/>
      </c>
      <c r="AC8" s="194" t="str">
        <f t="shared" si="0"/>
        <v/>
      </c>
      <c r="AD8" s="194" t="str">
        <f t="shared" si="0"/>
        <v/>
      </c>
      <c r="AE8" s="194" t="str">
        <f t="shared" si="0"/>
        <v/>
      </c>
      <c r="AF8" s="194" t="str">
        <f t="shared" si="0"/>
        <v/>
      </c>
      <c r="AG8" s="194" t="str">
        <f t="shared" si="0"/>
        <v/>
      </c>
      <c r="AH8" s="194" t="str">
        <f t="shared" si="0"/>
        <v/>
      </c>
      <c r="AI8" s="194" t="str">
        <f t="shared" si="0"/>
        <v/>
      </c>
      <c r="AJ8" s="194" t="str">
        <f t="shared" si="0"/>
        <v/>
      </c>
      <c r="AK8" s="194" t="str">
        <f t="shared" si="0"/>
        <v/>
      </c>
      <c r="AL8" s="194" t="str">
        <f t="shared" si="0"/>
        <v/>
      </c>
      <c r="AM8" s="194" t="str">
        <f t="shared" si="0"/>
        <v/>
      </c>
      <c r="AN8" s="194" t="str">
        <f t="shared" si="0"/>
        <v/>
      </c>
      <c r="AO8" s="194" t="str">
        <f t="shared" si="0"/>
        <v/>
      </c>
      <c r="AP8" s="194" t="str">
        <f t="shared" si="0"/>
        <v/>
      </c>
      <c r="AQ8" s="194" t="str">
        <f t="shared" si="0"/>
        <v/>
      </c>
      <c r="AR8" s="194" t="str">
        <f t="shared" si="0"/>
        <v/>
      </c>
      <c r="AS8" s="194" t="str">
        <f t="shared" si="0"/>
        <v/>
      </c>
      <c r="AT8" s="194" t="str">
        <f t="shared" si="0"/>
        <v/>
      </c>
      <c r="AU8" s="194" t="str">
        <f t="shared" si="0"/>
        <v/>
      </c>
      <c r="AV8" s="194" t="str">
        <f t="shared" si="0"/>
        <v/>
      </c>
      <c r="AW8" s="194" t="str">
        <f t="shared" si="0"/>
        <v/>
      </c>
      <c r="AX8" s="194" t="str">
        <f t="shared" si="0"/>
        <v/>
      </c>
      <c r="AY8" s="194" t="str">
        <f t="shared" si="0"/>
        <v/>
      </c>
      <c r="AZ8" s="194" t="str">
        <f t="shared" si="0"/>
        <v/>
      </c>
      <c r="BA8" s="194" t="str">
        <f t="shared" si="0"/>
        <v/>
      </c>
      <c r="BB8" s="194" t="str">
        <f t="shared" si="0"/>
        <v/>
      </c>
      <c r="BC8" s="194" t="str">
        <f t="shared" si="0"/>
        <v/>
      </c>
      <c r="BD8" s="194" t="str">
        <f t="shared" si="0"/>
        <v/>
      </c>
      <c r="BE8" s="42"/>
      <c r="BF8" s="42"/>
      <c r="BG8" s="42"/>
      <c r="BH8" s="42"/>
      <c r="BI8" s="42"/>
      <c r="BJ8" s="195"/>
    </row>
    <row r="9" spans="2:78" ht="15.75" customHeight="1" x14ac:dyDescent="0.35">
      <c r="B9" s="173"/>
      <c r="C9" s="49"/>
      <c r="D9" s="72"/>
      <c r="E9" s="72"/>
      <c r="F9" s="72"/>
      <c r="G9" s="72"/>
      <c r="H9" s="72"/>
      <c r="I9" s="72"/>
      <c r="J9" s="47"/>
      <c r="K9" s="72"/>
      <c r="L9" s="49"/>
      <c r="M9" s="72"/>
      <c r="N9" s="72"/>
      <c r="O9" s="72"/>
      <c r="P9" s="72"/>
      <c r="Q9" s="174"/>
      <c r="X9" s="177"/>
      <c r="Y9" s="179" t="s">
        <v>98</v>
      </c>
      <c r="Z9" s="60">
        <v>1</v>
      </c>
      <c r="AA9" s="60">
        <v>2</v>
      </c>
      <c r="AB9" s="60">
        <v>3</v>
      </c>
      <c r="AC9" s="60">
        <v>4</v>
      </c>
      <c r="AD9" s="60">
        <v>5</v>
      </c>
      <c r="AE9" s="60">
        <v>6</v>
      </c>
      <c r="AF9" s="60">
        <v>7</v>
      </c>
      <c r="AG9" s="60">
        <v>8</v>
      </c>
      <c r="AH9" s="60">
        <v>9</v>
      </c>
      <c r="AI9" s="60">
        <v>10</v>
      </c>
      <c r="AJ9" s="60">
        <v>11</v>
      </c>
      <c r="AK9" s="60">
        <v>12</v>
      </c>
      <c r="AL9" s="60">
        <v>13</v>
      </c>
      <c r="AM9" s="60">
        <v>14</v>
      </c>
      <c r="AN9" s="60">
        <v>15</v>
      </c>
      <c r="AO9" s="60">
        <v>16</v>
      </c>
      <c r="AP9" s="60">
        <v>17</v>
      </c>
      <c r="AQ9" s="60">
        <v>18</v>
      </c>
      <c r="AR9" s="60">
        <v>19</v>
      </c>
      <c r="AS9" s="60">
        <v>20</v>
      </c>
      <c r="AT9" s="60">
        <v>21</v>
      </c>
      <c r="AU9" s="60">
        <v>22</v>
      </c>
      <c r="AV9" s="60">
        <v>23</v>
      </c>
      <c r="AW9" s="60">
        <v>24</v>
      </c>
      <c r="AX9" s="60">
        <v>25</v>
      </c>
      <c r="AY9" s="60">
        <v>26</v>
      </c>
      <c r="AZ9" s="60">
        <v>27</v>
      </c>
      <c r="BA9" s="60">
        <v>28</v>
      </c>
      <c r="BB9" s="60">
        <v>29</v>
      </c>
      <c r="BC9" s="60">
        <v>30</v>
      </c>
      <c r="BD9" s="60">
        <v>31</v>
      </c>
      <c r="BE9" s="439" t="s">
        <v>99</v>
      </c>
      <c r="BF9" s="440"/>
      <c r="BG9" s="196" t="s">
        <v>100</v>
      </c>
      <c r="BH9" s="196" t="s">
        <v>101</v>
      </c>
      <c r="BI9" s="196" t="s">
        <v>102</v>
      </c>
      <c r="BJ9" s="197" t="s">
        <v>103</v>
      </c>
      <c r="BY9" s="96" t="s">
        <v>104</v>
      </c>
      <c r="BZ9" s="97"/>
    </row>
    <row r="10" spans="2:78" ht="15.5" x14ac:dyDescent="0.35">
      <c r="B10" s="173"/>
      <c r="C10" s="49"/>
      <c r="D10" s="72"/>
      <c r="E10" s="72"/>
      <c r="F10" s="72"/>
      <c r="G10" s="72"/>
      <c r="H10" s="72"/>
      <c r="I10" s="72"/>
      <c r="J10" s="47"/>
      <c r="K10" s="72"/>
      <c r="L10" s="49"/>
      <c r="M10" s="72"/>
      <c r="N10" s="72"/>
      <c r="O10" s="72"/>
      <c r="P10" s="72"/>
      <c r="Q10" s="174"/>
      <c r="X10" s="177"/>
      <c r="Y10" s="179"/>
      <c r="Z10" s="60" t="str">
        <f>VLOOKUP(WEEKDAY(CONCATENATE("1","/",Z9,"/",$AJ$6)),$BY$11:$BZ$17,2,FALSE)</f>
        <v>Sun</v>
      </c>
      <c r="AA10" s="60" t="str">
        <f t="shared" ref="AA10:AF10" si="1">VLOOKUP(WEEKDAY(CONCATENATE("1","/",AA9,"/",$AJ$6)),$BY$11:$BZ$17,2,FALSE)</f>
        <v>Mon</v>
      </c>
      <c r="AB10" s="60" t="str">
        <f t="shared" si="1"/>
        <v>Tues</v>
      </c>
      <c r="AC10" s="60" t="str">
        <f t="shared" si="1"/>
        <v>Wed</v>
      </c>
      <c r="AD10" s="60" t="str">
        <f t="shared" si="1"/>
        <v>Thur</v>
      </c>
      <c r="AE10" s="60" t="str">
        <f t="shared" si="1"/>
        <v>Fri</v>
      </c>
      <c r="AF10" s="60" t="str">
        <f t="shared" si="1"/>
        <v>Sat</v>
      </c>
      <c r="AG10" s="60" t="str">
        <f>Z10</f>
        <v>Sun</v>
      </c>
      <c r="AH10" s="60" t="str">
        <f t="shared" ref="AH10:BD10" si="2">AA10</f>
        <v>Mon</v>
      </c>
      <c r="AI10" s="60" t="str">
        <f t="shared" si="2"/>
        <v>Tues</v>
      </c>
      <c r="AJ10" s="60" t="str">
        <f t="shared" si="2"/>
        <v>Wed</v>
      </c>
      <c r="AK10" s="60" t="str">
        <f t="shared" si="2"/>
        <v>Thur</v>
      </c>
      <c r="AL10" s="60" t="str">
        <f t="shared" si="2"/>
        <v>Fri</v>
      </c>
      <c r="AM10" s="60" t="str">
        <f t="shared" si="2"/>
        <v>Sat</v>
      </c>
      <c r="AN10" s="60" t="str">
        <f t="shared" si="2"/>
        <v>Sun</v>
      </c>
      <c r="AO10" s="60" t="str">
        <f t="shared" si="2"/>
        <v>Mon</v>
      </c>
      <c r="AP10" s="60" t="str">
        <f t="shared" si="2"/>
        <v>Tues</v>
      </c>
      <c r="AQ10" s="60" t="str">
        <f t="shared" si="2"/>
        <v>Wed</v>
      </c>
      <c r="AR10" s="60" t="str">
        <f t="shared" si="2"/>
        <v>Thur</v>
      </c>
      <c r="AS10" s="60" t="str">
        <f t="shared" si="2"/>
        <v>Fri</v>
      </c>
      <c r="AT10" s="60" t="str">
        <f t="shared" si="2"/>
        <v>Sat</v>
      </c>
      <c r="AU10" s="60" t="str">
        <f t="shared" si="2"/>
        <v>Sun</v>
      </c>
      <c r="AV10" s="60" t="str">
        <f t="shared" si="2"/>
        <v>Mon</v>
      </c>
      <c r="AW10" s="60" t="str">
        <f t="shared" si="2"/>
        <v>Tues</v>
      </c>
      <c r="AX10" s="60" t="str">
        <f t="shared" si="2"/>
        <v>Wed</v>
      </c>
      <c r="AY10" s="60" t="str">
        <f t="shared" si="2"/>
        <v>Thur</v>
      </c>
      <c r="AZ10" s="60" t="str">
        <f t="shared" si="2"/>
        <v>Fri</v>
      </c>
      <c r="BA10" s="60" t="str">
        <f t="shared" si="2"/>
        <v>Sat</v>
      </c>
      <c r="BB10" s="60" t="str">
        <f t="shared" si="2"/>
        <v>Sun</v>
      </c>
      <c r="BC10" s="60" t="str">
        <f t="shared" si="2"/>
        <v>Mon</v>
      </c>
      <c r="BD10" s="60" t="str">
        <f t="shared" si="2"/>
        <v>Tues</v>
      </c>
      <c r="BE10" s="439" t="s">
        <v>105</v>
      </c>
      <c r="BF10" s="440"/>
      <c r="BG10" s="196" t="s">
        <v>54</v>
      </c>
      <c r="BH10" s="196" t="s">
        <v>54</v>
      </c>
      <c r="BI10" s="196" t="s">
        <v>54</v>
      </c>
      <c r="BJ10" s="197" t="s">
        <v>54</v>
      </c>
      <c r="BK10" s="98">
        <f>COUNT(Z11:BD34,Z42:BA65,Z73:BD96,Z104:BC127,Z135:BD158,Z166:BC189,Z197:BD220,Z228:BD251,Z259:BC282,Z290:BD313,Z321:BC344,Z352:BD375)</f>
        <v>0</v>
      </c>
      <c r="BL10" s="13" t="s">
        <v>106</v>
      </c>
      <c r="BY10" s="99" t="s">
        <v>107</v>
      </c>
      <c r="BZ10" s="99" t="s">
        <v>108</v>
      </c>
    </row>
    <row r="11" spans="2:78" ht="15.5" x14ac:dyDescent="0.35">
      <c r="B11" s="173"/>
      <c r="C11" s="49"/>
      <c r="D11" s="72"/>
      <c r="E11" s="72"/>
      <c r="F11" s="72"/>
      <c r="G11" s="72"/>
      <c r="H11" s="72"/>
      <c r="I11" s="72"/>
      <c r="J11" s="47"/>
      <c r="K11" s="72"/>
      <c r="L11" s="49"/>
      <c r="M11" s="72"/>
      <c r="N11" s="72"/>
      <c r="O11" s="72"/>
      <c r="P11" s="72"/>
      <c r="Q11" s="174"/>
      <c r="X11" s="177"/>
      <c r="Y11" s="198">
        <v>1</v>
      </c>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437">
        <f>SUM(Z11:BD11)/COUNT(Z$9:BD$9)</f>
        <v>0</v>
      </c>
      <c r="BF11" s="438">
        <f t="shared" ref="BF11:BF34" si="3">SUM(AA11:BC11)/COUNT(AA$40:BC$40)</f>
        <v>0</v>
      </c>
      <c r="BG11" s="200">
        <f>SUM($Z11:$BD11)</f>
        <v>0</v>
      </c>
      <c r="BH11" s="200">
        <v>0</v>
      </c>
      <c r="BI11" s="201">
        <f>SUMIF(Z11:BD11,"&lt;0",Z11:BD11)</f>
        <v>0</v>
      </c>
      <c r="BJ11" s="202">
        <f>SUMIF(Z11:BD11,"&gt;0",Z11:BD11)</f>
        <v>0</v>
      </c>
      <c r="BY11" s="100">
        <v>1</v>
      </c>
      <c r="BZ11" s="100" t="s">
        <v>109</v>
      </c>
    </row>
    <row r="12" spans="2:78" ht="15.75" customHeight="1" x14ac:dyDescent="0.35">
      <c r="B12" s="173"/>
      <c r="C12" s="49"/>
      <c r="D12" s="72"/>
      <c r="E12" s="72"/>
      <c r="F12" s="72"/>
      <c r="G12" s="72"/>
      <c r="H12" s="72"/>
      <c r="I12" s="72"/>
      <c r="J12" s="47"/>
      <c r="K12" s="72"/>
      <c r="L12" s="49"/>
      <c r="M12" s="72"/>
      <c r="N12" s="72"/>
      <c r="O12" s="72"/>
      <c r="P12" s="72"/>
      <c r="Q12" s="174"/>
      <c r="U12" s="459" t="str">
        <f>IF(AND(BK10&lt;8760,M5="Hourly Profile"),"Full Hourly Matrix is Required Information&gt;&gt;&gt;","")</f>
        <v>Full Hourly Matrix is Required Information&gt;&gt;&gt;</v>
      </c>
      <c r="V12" s="459"/>
      <c r="W12" s="460"/>
      <c r="X12" s="177"/>
      <c r="Y12" s="198">
        <v>2</v>
      </c>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437">
        <f t="shared" ref="BE12:BE34" si="4">SUM(Z12:BD12)/COUNT(Z$9:BD$9)</f>
        <v>0</v>
      </c>
      <c r="BF12" s="438">
        <f t="shared" si="3"/>
        <v>0</v>
      </c>
      <c r="BG12" s="203">
        <f t="shared" ref="BG12:BG17" si="5">SUM($Z12:$BD12)</f>
        <v>0</v>
      </c>
      <c r="BH12" s="203">
        <v>0</v>
      </c>
      <c r="BI12" s="204">
        <f t="shared" ref="BI12:BI34" si="6">SUMIF(Z12:BD12,"&lt;0",Z12:BD12)</f>
        <v>0</v>
      </c>
      <c r="BJ12" s="205">
        <f t="shared" ref="BJ12:BJ34" si="7">SUMIF(Z12:BD12,"&gt;0",Z12:BD12)</f>
        <v>0</v>
      </c>
      <c r="BY12" s="102">
        <v>2</v>
      </c>
      <c r="BZ12" s="102" t="s">
        <v>110</v>
      </c>
    </row>
    <row r="13" spans="2:78" ht="15.5" x14ac:dyDescent="0.35">
      <c r="B13" s="173"/>
      <c r="C13" s="474"/>
      <c r="D13" s="474"/>
      <c r="E13" s="474"/>
      <c r="F13" s="474"/>
      <c r="G13" s="474"/>
      <c r="H13" s="474"/>
      <c r="I13" s="474"/>
      <c r="J13" s="474"/>
      <c r="K13" s="474"/>
      <c r="L13" s="474"/>
      <c r="M13" s="474"/>
      <c r="N13" s="474"/>
      <c r="O13" s="474"/>
      <c r="P13" s="474"/>
      <c r="Q13" s="174"/>
      <c r="U13" s="459"/>
      <c r="V13" s="459"/>
      <c r="W13" s="460"/>
      <c r="X13" s="177"/>
      <c r="Y13" s="198">
        <v>3</v>
      </c>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437">
        <f t="shared" si="4"/>
        <v>0</v>
      </c>
      <c r="BF13" s="438">
        <f t="shared" si="3"/>
        <v>0</v>
      </c>
      <c r="BG13" s="203">
        <f t="shared" si="5"/>
        <v>0</v>
      </c>
      <c r="BH13" s="203">
        <v>0</v>
      </c>
      <c r="BI13" s="204">
        <f t="shared" si="6"/>
        <v>0</v>
      </c>
      <c r="BJ13" s="205">
        <f t="shared" si="7"/>
        <v>0</v>
      </c>
      <c r="BY13" s="102">
        <v>3</v>
      </c>
      <c r="BZ13" s="102" t="s">
        <v>111</v>
      </c>
    </row>
    <row r="14" spans="2:78" ht="15.5" x14ac:dyDescent="0.35">
      <c r="B14" s="173"/>
      <c r="C14" s="474"/>
      <c r="D14" s="474"/>
      <c r="E14" s="474"/>
      <c r="F14" s="474"/>
      <c r="G14" s="474"/>
      <c r="H14" s="474"/>
      <c r="I14" s="474"/>
      <c r="J14" s="474"/>
      <c r="K14" s="474"/>
      <c r="L14" s="474"/>
      <c r="M14" s="474"/>
      <c r="N14" s="474"/>
      <c r="O14" s="474"/>
      <c r="P14" s="474"/>
      <c r="Q14" s="174"/>
      <c r="R14" s="34" t="str">
        <f>IF(C13="","&lt;&lt;&lt; Required Information","")</f>
        <v>&lt;&lt;&lt; Required Information</v>
      </c>
      <c r="V14" s="101" t="str">
        <f>IF(BL380&gt;0,CONCATENATE("(",BL380,") Hours above Maximum Discharge Rate&gt;&gt;&gt;"),"")</f>
        <v/>
      </c>
      <c r="X14" s="177"/>
      <c r="Y14" s="198">
        <v>4</v>
      </c>
      <c r="Z14" s="199"/>
      <c r="AA14" s="199"/>
      <c r="AB14" s="199"/>
      <c r="AC14" s="199"/>
      <c r="AD14" s="199"/>
      <c r="AE14" s="199"/>
      <c r="AF14" s="199"/>
      <c r="AG14" s="199"/>
      <c r="AH14" s="199"/>
      <c r="AI14" s="199"/>
      <c r="AJ14" s="199"/>
      <c r="AK14" s="199"/>
      <c r="AL14" s="199"/>
      <c r="AM14" s="199"/>
      <c r="AN14" s="199"/>
      <c r="AO14" s="199"/>
      <c r="AP14" s="199"/>
      <c r="AQ14" s="199"/>
      <c r="AR14" s="199"/>
      <c r="AS14" s="199"/>
      <c r="AT14" s="199"/>
      <c r="AU14" s="199"/>
      <c r="AV14" s="199"/>
      <c r="AW14" s="199"/>
      <c r="AX14" s="199"/>
      <c r="AY14" s="199"/>
      <c r="AZ14" s="199"/>
      <c r="BA14" s="199"/>
      <c r="BB14" s="199"/>
      <c r="BC14" s="199"/>
      <c r="BD14" s="199"/>
      <c r="BE14" s="437">
        <f t="shared" si="4"/>
        <v>0</v>
      </c>
      <c r="BF14" s="438">
        <f t="shared" si="3"/>
        <v>0</v>
      </c>
      <c r="BG14" s="203">
        <f t="shared" si="5"/>
        <v>0</v>
      </c>
      <c r="BH14" s="203">
        <v>0</v>
      </c>
      <c r="BI14" s="204">
        <f t="shared" si="6"/>
        <v>0</v>
      </c>
      <c r="BJ14" s="205">
        <f t="shared" si="7"/>
        <v>0</v>
      </c>
      <c r="BY14" s="102">
        <v>4</v>
      </c>
      <c r="BZ14" s="102" t="s">
        <v>112</v>
      </c>
    </row>
    <row r="15" spans="2:78" ht="15.5" x14ac:dyDescent="0.35">
      <c r="B15" s="173"/>
      <c r="C15" s="474"/>
      <c r="D15" s="474"/>
      <c r="E15" s="474"/>
      <c r="F15" s="474"/>
      <c r="G15" s="474"/>
      <c r="H15" s="474"/>
      <c r="I15" s="474"/>
      <c r="J15" s="474"/>
      <c r="K15" s="474"/>
      <c r="L15" s="474"/>
      <c r="M15" s="474"/>
      <c r="N15" s="474"/>
      <c r="O15" s="474"/>
      <c r="P15" s="474"/>
      <c r="Q15" s="174"/>
      <c r="X15" s="177"/>
      <c r="Y15" s="198">
        <v>5</v>
      </c>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437">
        <f t="shared" si="4"/>
        <v>0</v>
      </c>
      <c r="BF15" s="438">
        <f t="shared" si="3"/>
        <v>0</v>
      </c>
      <c r="BG15" s="203">
        <f t="shared" si="5"/>
        <v>0</v>
      </c>
      <c r="BH15" s="203">
        <v>0</v>
      </c>
      <c r="BI15" s="204">
        <f t="shared" si="6"/>
        <v>0</v>
      </c>
      <c r="BJ15" s="205">
        <f t="shared" si="7"/>
        <v>0</v>
      </c>
      <c r="BY15" s="102">
        <v>5</v>
      </c>
      <c r="BZ15" s="102" t="s">
        <v>113</v>
      </c>
    </row>
    <row r="16" spans="2:78" ht="15.5" x14ac:dyDescent="0.35">
      <c r="B16" s="173"/>
      <c r="C16" s="474"/>
      <c r="D16" s="474"/>
      <c r="E16" s="474"/>
      <c r="F16" s="474"/>
      <c r="G16" s="474"/>
      <c r="H16" s="474"/>
      <c r="I16" s="474"/>
      <c r="J16" s="474"/>
      <c r="K16" s="474"/>
      <c r="L16" s="474"/>
      <c r="M16" s="474"/>
      <c r="N16" s="474"/>
      <c r="O16" s="474"/>
      <c r="P16" s="474"/>
      <c r="Q16" s="174"/>
      <c r="V16" s="101" t="str">
        <f>IF(BL381&gt;0,CONCATENATE("(",BL381,") Hours above Maximum Charge Rate&gt;&gt;&gt;"),"")</f>
        <v/>
      </c>
      <c r="X16" s="177"/>
      <c r="Y16" s="198">
        <v>6</v>
      </c>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437">
        <f t="shared" si="4"/>
        <v>0</v>
      </c>
      <c r="BF16" s="438">
        <f t="shared" si="3"/>
        <v>0</v>
      </c>
      <c r="BG16" s="203">
        <f t="shared" si="5"/>
        <v>0</v>
      </c>
      <c r="BH16" s="203">
        <v>0</v>
      </c>
      <c r="BI16" s="204">
        <f t="shared" si="6"/>
        <v>0</v>
      </c>
      <c r="BJ16" s="205">
        <f t="shared" si="7"/>
        <v>0</v>
      </c>
      <c r="BY16" s="102">
        <v>6</v>
      </c>
      <c r="BZ16" s="102" t="s">
        <v>114</v>
      </c>
    </row>
    <row r="17" spans="2:78" ht="15.5" x14ac:dyDescent="0.35">
      <c r="B17" s="173"/>
      <c r="C17" s="474"/>
      <c r="D17" s="474"/>
      <c r="E17" s="474"/>
      <c r="F17" s="474"/>
      <c r="G17" s="474"/>
      <c r="H17" s="474"/>
      <c r="I17" s="474"/>
      <c r="J17" s="474"/>
      <c r="K17" s="474"/>
      <c r="L17" s="474"/>
      <c r="M17" s="474"/>
      <c r="N17" s="474"/>
      <c r="O17" s="474"/>
      <c r="P17" s="474"/>
      <c r="Q17" s="174"/>
      <c r="X17" s="177"/>
      <c r="Y17" s="198">
        <v>7</v>
      </c>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437">
        <f t="shared" si="4"/>
        <v>0</v>
      </c>
      <c r="BF17" s="438">
        <f t="shared" si="3"/>
        <v>0</v>
      </c>
      <c r="BG17" s="203">
        <f t="shared" si="5"/>
        <v>0</v>
      </c>
      <c r="BH17" s="203">
        <v>0</v>
      </c>
      <c r="BI17" s="204">
        <f t="shared" si="6"/>
        <v>0</v>
      </c>
      <c r="BJ17" s="205">
        <f t="shared" si="7"/>
        <v>0</v>
      </c>
      <c r="BY17" s="103">
        <v>7</v>
      </c>
      <c r="BZ17" s="103" t="s">
        <v>115</v>
      </c>
    </row>
    <row r="18" spans="2:78" ht="15.5" x14ac:dyDescent="0.35">
      <c r="B18" s="173"/>
      <c r="C18" s="474"/>
      <c r="D18" s="474"/>
      <c r="E18" s="474"/>
      <c r="F18" s="474"/>
      <c r="G18" s="474"/>
      <c r="H18" s="474"/>
      <c r="I18" s="474"/>
      <c r="J18" s="474"/>
      <c r="K18" s="474"/>
      <c r="L18" s="474"/>
      <c r="M18" s="474"/>
      <c r="N18" s="474"/>
      <c r="O18" s="474"/>
      <c r="P18" s="474"/>
      <c r="Q18" s="174"/>
      <c r="V18" s="101"/>
      <c r="X18" s="177"/>
      <c r="Y18" s="198">
        <v>8</v>
      </c>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437">
        <f t="shared" si="4"/>
        <v>0</v>
      </c>
      <c r="BF18" s="438">
        <f t="shared" si="3"/>
        <v>0</v>
      </c>
      <c r="BG18" s="203">
        <f t="shared" ref="BG18:BG33" si="8">(SUMIF($Z$10:$BD$10,"Sat",$Z18:$BD18)+SUMIF($Z$10:$BD$10,"Sun",$Z18:$BD18))</f>
        <v>0</v>
      </c>
      <c r="BH18" s="203">
        <f t="shared" ref="BH18:BH33" si="9">(SUM($Z18:$BD18)-(SUMIF($Z$10:$BD$10,"Sat",$Z18:$BD18)+SUMIF($Z$10:$BD$10,"Sun",$Z18:$BD18)))</f>
        <v>0</v>
      </c>
      <c r="BI18" s="204">
        <f t="shared" si="6"/>
        <v>0</v>
      </c>
      <c r="BJ18" s="205">
        <f t="shared" si="7"/>
        <v>0</v>
      </c>
    </row>
    <row r="19" spans="2:78" ht="15.5" x14ac:dyDescent="0.35">
      <c r="B19" s="173"/>
      <c r="C19" s="474"/>
      <c r="D19" s="474"/>
      <c r="E19" s="474"/>
      <c r="F19" s="474"/>
      <c r="G19" s="474"/>
      <c r="H19" s="474"/>
      <c r="I19" s="474"/>
      <c r="J19" s="474"/>
      <c r="K19" s="474"/>
      <c r="L19" s="474"/>
      <c r="M19" s="474"/>
      <c r="N19" s="474"/>
      <c r="O19" s="474"/>
      <c r="P19" s="474"/>
      <c r="Q19" s="174"/>
      <c r="X19" s="177"/>
      <c r="Y19" s="198">
        <v>9</v>
      </c>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437">
        <f t="shared" si="4"/>
        <v>0</v>
      </c>
      <c r="BF19" s="438">
        <f t="shared" si="3"/>
        <v>0</v>
      </c>
      <c r="BG19" s="203">
        <f t="shared" si="8"/>
        <v>0</v>
      </c>
      <c r="BH19" s="203">
        <f t="shared" si="9"/>
        <v>0</v>
      </c>
      <c r="BI19" s="204">
        <f t="shared" si="6"/>
        <v>0</v>
      </c>
      <c r="BJ19" s="205">
        <f t="shared" si="7"/>
        <v>0</v>
      </c>
    </row>
    <row r="20" spans="2:78" ht="15.5" x14ac:dyDescent="0.35">
      <c r="B20" s="173"/>
      <c r="C20" s="474"/>
      <c r="D20" s="474"/>
      <c r="E20" s="474"/>
      <c r="F20" s="474"/>
      <c r="G20" s="474"/>
      <c r="H20" s="474"/>
      <c r="I20" s="474"/>
      <c r="J20" s="474"/>
      <c r="K20" s="474"/>
      <c r="L20" s="474"/>
      <c r="M20" s="474"/>
      <c r="N20" s="474"/>
      <c r="O20" s="474"/>
      <c r="P20" s="474"/>
      <c r="Q20" s="174"/>
      <c r="V20" s="101"/>
      <c r="X20" s="177"/>
      <c r="Y20" s="198">
        <v>10</v>
      </c>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437">
        <f t="shared" si="4"/>
        <v>0</v>
      </c>
      <c r="BF20" s="438">
        <f t="shared" si="3"/>
        <v>0</v>
      </c>
      <c r="BG20" s="203">
        <f t="shared" si="8"/>
        <v>0</v>
      </c>
      <c r="BH20" s="203">
        <f t="shared" si="9"/>
        <v>0</v>
      </c>
      <c r="BI20" s="204">
        <f t="shared" si="6"/>
        <v>0</v>
      </c>
      <c r="BJ20" s="205">
        <f t="shared" si="7"/>
        <v>0</v>
      </c>
    </row>
    <row r="21" spans="2:78" ht="15.5" x14ac:dyDescent="0.35">
      <c r="B21" s="173"/>
      <c r="C21" s="474"/>
      <c r="D21" s="474"/>
      <c r="E21" s="474"/>
      <c r="F21" s="474"/>
      <c r="G21" s="474"/>
      <c r="H21" s="474"/>
      <c r="I21" s="474"/>
      <c r="J21" s="474"/>
      <c r="K21" s="474"/>
      <c r="L21" s="474"/>
      <c r="M21" s="474"/>
      <c r="N21" s="474"/>
      <c r="O21" s="474"/>
      <c r="P21" s="474"/>
      <c r="Q21" s="174"/>
      <c r="V21" s="101"/>
      <c r="X21" s="177"/>
      <c r="Y21" s="198">
        <v>11</v>
      </c>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437">
        <f t="shared" si="4"/>
        <v>0</v>
      </c>
      <c r="BF21" s="438">
        <f t="shared" si="3"/>
        <v>0</v>
      </c>
      <c r="BG21" s="203">
        <f t="shared" si="8"/>
        <v>0</v>
      </c>
      <c r="BH21" s="203">
        <f t="shared" si="9"/>
        <v>0</v>
      </c>
      <c r="BI21" s="204">
        <f t="shared" si="6"/>
        <v>0</v>
      </c>
      <c r="BJ21" s="205">
        <f t="shared" si="7"/>
        <v>0</v>
      </c>
    </row>
    <row r="22" spans="2:78" ht="15.5" x14ac:dyDescent="0.35">
      <c r="B22" s="173"/>
      <c r="C22" s="474"/>
      <c r="D22" s="474"/>
      <c r="E22" s="474"/>
      <c r="F22" s="474"/>
      <c r="G22" s="474"/>
      <c r="H22" s="474"/>
      <c r="I22" s="474"/>
      <c r="J22" s="474"/>
      <c r="K22" s="474"/>
      <c r="L22" s="474"/>
      <c r="M22" s="474"/>
      <c r="N22" s="474"/>
      <c r="O22" s="474"/>
      <c r="P22" s="474"/>
      <c r="Q22" s="174"/>
      <c r="X22" s="177"/>
      <c r="Y22" s="198">
        <v>12</v>
      </c>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437">
        <f t="shared" si="4"/>
        <v>0</v>
      </c>
      <c r="BF22" s="438">
        <f t="shared" si="3"/>
        <v>0</v>
      </c>
      <c r="BG22" s="203">
        <f t="shared" si="8"/>
        <v>0</v>
      </c>
      <c r="BH22" s="203">
        <f t="shared" si="9"/>
        <v>0</v>
      </c>
      <c r="BI22" s="204">
        <f t="shared" si="6"/>
        <v>0</v>
      </c>
      <c r="BJ22" s="205">
        <f t="shared" si="7"/>
        <v>0</v>
      </c>
    </row>
    <row r="23" spans="2:78" ht="15.5" x14ac:dyDescent="0.35">
      <c r="B23" s="173"/>
      <c r="C23" s="474"/>
      <c r="D23" s="474"/>
      <c r="E23" s="474"/>
      <c r="F23" s="474"/>
      <c r="G23" s="474"/>
      <c r="H23" s="474"/>
      <c r="I23" s="474"/>
      <c r="J23" s="474"/>
      <c r="K23" s="474"/>
      <c r="L23" s="474"/>
      <c r="M23" s="474"/>
      <c r="N23" s="474"/>
      <c r="O23" s="474"/>
      <c r="P23" s="474"/>
      <c r="Q23" s="174"/>
      <c r="R23" s="34"/>
      <c r="X23" s="177"/>
      <c r="Y23" s="198">
        <v>13</v>
      </c>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437">
        <f t="shared" si="4"/>
        <v>0</v>
      </c>
      <c r="BF23" s="438">
        <f t="shared" si="3"/>
        <v>0</v>
      </c>
      <c r="BG23" s="203">
        <f t="shared" si="8"/>
        <v>0</v>
      </c>
      <c r="BH23" s="203">
        <f t="shared" si="9"/>
        <v>0</v>
      </c>
      <c r="BI23" s="204">
        <f t="shared" si="6"/>
        <v>0</v>
      </c>
      <c r="BJ23" s="205">
        <f t="shared" si="7"/>
        <v>0</v>
      </c>
    </row>
    <row r="24" spans="2:78" ht="15.5" x14ac:dyDescent="0.35">
      <c r="B24" s="173"/>
      <c r="C24" s="474"/>
      <c r="D24" s="474"/>
      <c r="E24" s="474"/>
      <c r="F24" s="474"/>
      <c r="G24" s="474"/>
      <c r="H24" s="474"/>
      <c r="I24" s="474"/>
      <c r="J24" s="474"/>
      <c r="K24" s="474"/>
      <c r="L24" s="474"/>
      <c r="M24" s="474"/>
      <c r="N24" s="474"/>
      <c r="O24" s="474"/>
      <c r="P24" s="474"/>
      <c r="Q24" s="174"/>
      <c r="R24" s="34"/>
      <c r="T24" s="166"/>
      <c r="X24" s="177"/>
      <c r="Y24" s="198">
        <v>14</v>
      </c>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437">
        <f t="shared" si="4"/>
        <v>0</v>
      </c>
      <c r="BF24" s="438">
        <f t="shared" si="3"/>
        <v>0</v>
      </c>
      <c r="BG24" s="203">
        <f t="shared" si="8"/>
        <v>0</v>
      </c>
      <c r="BH24" s="203">
        <f t="shared" si="9"/>
        <v>0</v>
      </c>
      <c r="BI24" s="204">
        <f t="shared" si="6"/>
        <v>0</v>
      </c>
      <c r="BJ24" s="205">
        <f t="shared" si="7"/>
        <v>0</v>
      </c>
    </row>
    <row r="25" spans="2:78" ht="15.5" x14ac:dyDescent="0.35">
      <c r="B25" s="173"/>
      <c r="C25" s="321"/>
      <c r="D25" s="321"/>
      <c r="E25" s="321"/>
      <c r="F25" s="321"/>
      <c r="G25" s="321"/>
      <c r="H25" s="321"/>
      <c r="I25" s="321"/>
      <c r="J25" s="321"/>
      <c r="K25" s="321"/>
      <c r="L25" s="321"/>
      <c r="M25" s="321"/>
      <c r="N25" s="321"/>
      <c r="O25" s="321"/>
      <c r="P25" s="321"/>
      <c r="Q25" s="174"/>
      <c r="R25" s="34"/>
      <c r="X25" s="177"/>
      <c r="Y25" s="198">
        <v>15</v>
      </c>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9"/>
      <c r="AZ25" s="199"/>
      <c r="BA25" s="199"/>
      <c r="BB25" s="199"/>
      <c r="BC25" s="199"/>
      <c r="BD25" s="199"/>
      <c r="BE25" s="437">
        <f t="shared" si="4"/>
        <v>0</v>
      </c>
      <c r="BF25" s="438">
        <f t="shared" si="3"/>
        <v>0</v>
      </c>
      <c r="BG25" s="203">
        <f t="shared" si="8"/>
        <v>0</v>
      </c>
      <c r="BH25" s="203">
        <f t="shared" si="9"/>
        <v>0</v>
      </c>
      <c r="BI25" s="204">
        <f t="shared" si="6"/>
        <v>0</v>
      </c>
      <c r="BJ25" s="205">
        <f t="shared" si="7"/>
        <v>0</v>
      </c>
    </row>
    <row r="26" spans="2:78" ht="15.5" x14ac:dyDescent="0.35">
      <c r="B26" s="175"/>
      <c r="C26" s="469" t="s">
        <v>116</v>
      </c>
      <c r="D26" s="469"/>
      <c r="E26" s="469"/>
      <c r="F26" s="469"/>
      <c r="G26" s="469"/>
      <c r="H26" s="469"/>
      <c r="I26" s="469"/>
      <c r="J26" s="469"/>
      <c r="K26" s="469"/>
      <c r="L26" s="469"/>
      <c r="M26" s="469"/>
      <c r="N26" s="469"/>
      <c r="O26" s="469"/>
      <c r="P26" s="469"/>
      <c r="Q26" s="176"/>
      <c r="R26" s="34"/>
      <c r="X26" s="177"/>
      <c r="Y26" s="198">
        <v>16</v>
      </c>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9"/>
      <c r="AZ26" s="199"/>
      <c r="BA26" s="199"/>
      <c r="BB26" s="199"/>
      <c r="BC26" s="199"/>
      <c r="BD26" s="199"/>
      <c r="BE26" s="437">
        <f t="shared" si="4"/>
        <v>0</v>
      </c>
      <c r="BF26" s="438">
        <f t="shared" si="3"/>
        <v>0</v>
      </c>
      <c r="BG26" s="203">
        <f t="shared" si="8"/>
        <v>0</v>
      </c>
      <c r="BH26" s="203">
        <f t="shared" si="9"/>
        <v>0</v>
      </c>
      <c r="BI26" s="204">
        <f t="shared" si="6"/>
        <v>0</v>
      </c>
      <c r="BJ26" s="205">
        <f t="shared" si="7"/>
        <v>0</v>
      </c>
    </row>
    <row r="27" spans="2:78" ht="15.5" x14ac:dyDescent="0.35">
      <c r="B27" s="175"/>
      <c r="C27" s="285"/>
      <c r="D27" s="464" t="s">
        <v>117</v>
      </c>
      <c r="E27" s="464"/>
      <c r="F27" s="464"/>
      <c r="G27" s="464"/>
      <c r="H27" s="464"/>
      <c r="I27" s="464"/>
      <c r="J27" s="464"/>
      <c r="K27" s="464"/>
      <c r="L27" s="464"/>
      <c r="M27" s="464"/>
      <c r="N27" s="464"/>
      <c r="O27" s="285"/>
      <c r="P27" s="285"/>
      <c r="Q27" s="286"/>
      <c r="R27" s="34"/>
      <c r="X27" s="177"/>
      <c r="Y27" s="198">
        <v>17</v>
      </c>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c r="BC27" s="199"/>
      <c r="BD27" s="199"/>
      <c r="BE27" s="437">
        <f t="shared" si="4"/>
        <v>0</v>
      </c>
      <c r="BF27" s="438">
        <f t="shared" si="3"/>
        <v>0</v>
      </c>
      <c r="BG27" s="203">
        <f t="shared" si="8"/>
        <v>0</v>
      </c>
      <c r="BH27" s="203">
        <f t="shared" si="9"/>
        <v>0</v>
      </c>
      <c r="BI27" s="204">
        <f t="shared" si="6"/>
        <v>0</v>
      </c>
      <c r="BJ27" s="205">
        <f t="shared" si="7"/>
        <v>0</v>
      </c>
    </row>
    <row r="28" spans="2:78" ht="15.5" x14ac:dyDescent="0.35">
      <c r="B28" s="177"/>
      <c r="C28" s="38"/>
      <c r="D28" s="38"/>
      <c r="E28" s="38"/>
      <c r="F28" s="38"/>
      <c r="G28" s="38"/>
      <c r="H28" s="38"/>
      <c r="I28" s="38"/>
      <c r="J28" s="38"/>
      <c r="K28" s="38"/>
      <c r="L28" s="38"/>
      <c r="M28" s="38"/>
      <c r="N28" s="38"/>
      <c r="O28" s="38"/>
      <c r="P28" s="38"/>
      <c r="Q28" s="178"/>
      <c r="R28" s="34"/>
      <c r="X28" s="177"/>
      <c r="Y28" s="198">
        <v>18</v>
      </c>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199"/>
      <c r="AX28" s="199"/>
      <c r="AY28" s="199"/>
      <c r="AZ28" s="199"/>
      <c r="BA28" s="199"/>
      <c r="BB28" s="199"/>
      <c r="BC28" s="199"/>
      <c r="BD28" s="199"/>
      <c r="BE28" s="437">
        <f t="shared" si="4"/>
        <v>0</v>
      </c>
      <c r="BF28" s="438">
        <f t="shared" si="3"/>
        <v>0</v>
      </c>
      <c r="BG28" s="203">
        <f t="shared" si="8"/>
        <v>0</v>
      </c>
      <c r="BH28" s="203">
        <f t="shared" si="9"/>
        <v>0</v>
      </c>
      <c r="BI28" s="204">
        <f t="shared" si="6"/>
        <v>0</v>
      </c>
      <c r="BJ28" s="205">
        <f t="shared" si="7"/>
        <v>0</v>
      </c>
    </row>
    <row r="29" spans="2:78" ht="15.5" x14ac:dyDescent="0.35">
      <c r="B29" s="177"/>
      <c r="C29" s="179" t="s">
        <v>98</v>
      </c>
      <c r="D29" s="43" t="s">
        <v>118</v>
      </c>
      <c r="E29" s="43" t="s">
        <v>119</v>
      </c>
      <c r="F29" s="43" t="s">
        <v>120</v>
      </c>
      <c r="G29" s="43" t="s">
        <v>121</v>
      </c>
      <c r="H29" s="43" t="s">
        <v>122</v>
      </c>
      <c r="I29" s="43" t="s">
        <v>123</v>
      </c>
      <c r="J29" s="43" t="s">
        <v>124</v>
      </c>
      <c r="K29" s="43" t="s">
        <v>125</v>
      </c>
      <c r="L29" s="43" t="s">
        <v>126</v>
      </c>
      <c r="M29" s="43" t="s">
        <v>127</v>
      </c>
      <c r="N29" s="43" t="s">
        <v>128</v>
      </c>
      <c r="O29" s="43" t="s">
        <v>129</v>
      </c>
      <c r="P29" s="38"/>
      <c r="Q29" s="178"/>
      <c r="R29" s="34"/>
      <c r="S29" s="98"/>
      <c r="X29" s="177"/>
      <c r="Y29" s="198">
        <v>19</v>
      </c>
      <c r="Z29" s="199"/>
      <c r="AA29" s="199"/>
      <c r="AB29" s="199"/>
      <c r="AC29" s="199"/>
      <c r="AD29" s="199"/>
      <c r="AE29" s="199"/>
      <c r="AF29" s="199"/>
      <c r="AG29" s="199"/>
      <c r="AH29" s="199"/>
      <c r="AI29" s="199"/>
      <c r="AJ29" s="199"/>
      <c r="AK29" s="199"/>
      <c r="AL29" s="199"/>
      <c r="AM29" s="199"/>
      <c r="AN29" s="199"/>
      <c r="AO29" s="199"/>
      <c r="AP29" s="199"/>
      <c r="AQ29" s="199"/>
      <c r="AR29" s="199"/>
      <c r="AS29" s="199"/>
      <c r="AT29" s="199"/>
      <c r="AU29" s="199"/>
      <c r="AV29" s="199"/>
      <c r="AW29" s="199"/>
      <c r="AX29" s="199"/>
      <c r="AY29" s="199"/>
      <c r="AZ29" s="199"/>
      <c r="BA29" s="199"/>
      <c r="BB29" s="199"/>
      <c r="BC29" s="199"/>
      <c r="BD29" s="199"/>
      <c r="BE29" s="437">
        <f t="shared" si="4"/>
        <v>0</v>
      </c>
      <c r="BF29" s="438">
        <f t="shared" si="3"/>
        <v>0</v>
      </c>
      <c r="BG29" s="203">
        <f t="shared" si="8"/>
        <v>0</v>
      </c>
      <c r="BH29" s="203">
        <f t="shared" si="9"/>
        <v>0</v>
      </c>
      <c r="BI29" s="204">
        <f t="shared" si="6"/>
        <v>0</v>
      </c>
      <c r="BJ29" s="205">
        <f t="shared" si="7"/>
        <v>0</v>
      </c>
    </row>
    <row r="30" spans="2:78" ht="15.5" x14ac:dyDescent="0.35">
      <c r="B30" s="177"/>
      <c r="C30" s="180">
        <v>1</v>
      </c>
      <c r="D30" s="259">
        <f t="shared" ref="D30:D53" si="10">IFERROR(IF($BE11="",0,$BE11),0)</f>
        <v>0</v>
      </c>
      <c r="E30" s="259">
        <f t="shared" ref="E30:E53" si="11">IFERROR(IF($BE42="",0,$BE42),0)</f>
        <v>0</v>
      </c>
      <c r="F30" s="259">
        <f t="shared" ref="F30:F53" si="12">IFERROR(IF($BE73="",0,$BE73),0)</f>
        <v>0</v>
      </c>
      <c r="G30" s="259">
        <f t="shared" ref="G30:G53" si="13">IFERROR(IF($BE104="",0,$BE104),0)</f>
        <v>0</v>
      </c>
      <c r="H30" s="259">
        <f t="shared" ref="H30:H53" si="14">IFERROR(IF($BE135="",0,$BE135),0)</f>
        <v>0</v>
      </c>
      <c r="I30" s="259">
        <f t="shared" ref="I30:I53" si="15">IFERROR(IF($BE166="",0,$BE166),0)</f>
        <v>0</v>
      </c>
      <c r="J30" s="259">
        <f t="shared" ref="J30:J53" si="16">IFERROR(IF($BE197="",0,$BE197),0)</f>
        <v>0</v>
      </c>
      <c r="K30" s="259">
        <f t="shared" ref="K30:K53" si="17">IFERROR(IF($BE228="",0,$BE228),0)</f>
        <v>0</v>
      </c>
      <c r="L30" s="259">
        <f t="shared" ref="L30:L53" si="18">IFERROR(IF($BE259="",0,$BE259),0)</f>
        <v>0</v>
      </c>
      <c r="M30" s="259">
        <f t="shared" ref="M30:M53" si="19">IFERROR(IF($BE290="",0,$BE290),0)</f>
        <v>0</v>
      </c>
      <c r="N30" s="259">
        <f t="shared" ref="N30:N53" si="20">IFERROR(IF($BE321="",0,$BE321),0)</f>
        <v>0</v>
      </c>
      <c r="O30" s="259">
        <f t="shared" ref="O30:O53" si="21">IFERROR(IF($BE352="",0,$BE352),0)</f>
        <v>0</v>
      </c>
      <c r="P30" s="38"/>
      <c r="Q30" s="178"/>
      <c r="R30" s="34"/>
      <c r="X30" s="177"/>
      <c r="Y30" s="198">
        <v>20</v>
      </c>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437">
        <f t="shared" si="4"/>
        <v>0</v>
      </c>
      <c r="BF30" s="438">
        <f t="shared" si="3"/>
        <v>0</v>
      </c>
      <c r="BG30" s="203">
        <f t="shared" si="8"/>
        <v>0</v>
      </c>
      <c r="BH30" s="203">
        <f t="shared" si="9"/>
        <v>0</v>
      </c>
      <c r="BI30" s="204">
        <f t="shared" si="6"/>
        <v>0</v>
      </c>
      <c r="BJ30" s="205">
        <f t="shared" si="7"/>
        <v>0</v>
      </c>
    </row>
    <row r="31" spans="2:78" ht="15.5" x14ac:dyDescent="0.35">
      <c r="B31" s="177"/>
      <c r="C31" s="180">
        <v>2</v>
      </c>
      <c r="D31" s="259">
        <f t="shared" si="10"/>
        <v>0</v>
      </c>
      <c r="E31" s="259">
        <f t="shared" si="11"/>
        <v>0</v>
      </c>
      <c r="F31" s="259">
        <f t="shared" si="12"/>
        <v>0</v>
      </c>
      <c r="G31" s="259">
        <f t="shared" si="13"/>
        <v>0</v>
      </c>
      <c r="H31" s="259">
        <f t="shared" si="14"/>
        <v>0</v>
      </c>
      <c r="I31" s="259">
        <f t="shared" si="15"/>
        <v>0</v>
      </c>
      <c r="J31" s="259">
        <f t="shared" si="16"/>
        <v>0</v>
      </c>
      <c r="K31" s="259">
        <f t="shared" si="17"/>
        <v>0</v>
      </c>
      <c r="L31" s="259">
        <f t="shared" si="18"/>
        <v>0</v>
      </c>
      <c r="M31" s="259">
        <f t="shared" si="19"/>
        <v>0</v>
      </c>
      <c r="N31" s="259">
        <f t="shared" si="20"/>
        <v>0</v>
      </c>
      <c r="O31" s="259">
        <f t="shared" si="21"/>
        <v>0</v>
      </c>
      <c r="P31" s="38"/>
      <c r="Q31" s="178"/>
      <c r="R31" s="34"/>
      <c r="X31" s="177"/>
      <c r="Y31" s="198">
        <v>21</v>
      </c>
      <c r="Z31" s="199"/>
      <c r="AA31" s="199"/>
      <c r="AB31" s="199"/>
      <c r="AC31" s="199"/>
      <c r="AD31" s="199"/>
      <c r="AE31" s="199"/>
      <c r="AF31" s="199"/>
      <c r="AG31" s="199"/>
      <c r="AH31" s="199"/>
      <c r="AI31" s="199"/>
      <c r="AJ31" s="199"/>
      <c r="AK31" s="199"/>
      <c r="AL31" s="199"/>
      <c r="AM31" s="199"/>
      <c r="AN31" s="199"/>
      <c r="AO31" s="199"/>
      <c r="AP31" s="199"/>
      <c r="AQ31" s="199"/>
      <c r="AR31" s="199"/>
      <c r="AS31" s="199"/>
      <c r="AT31" s="199"/>
      <c r="AU31" s="199"/>
      <c r="AV31" s="199"/>
      <c r="AW31" s="199"/>
      <c r="AX31" s="199"/>
      <c r="AY31" s="199"/>
      <c r="AZ31" s="199"/>
      <c r="BA31" s="199"/>
      <c r="BB31" s="199"/>
      <c r="BC31" s="199"/>
      <c r="BD31" s="199"/>
      <c r="BE31" s="437">
        <f t="shared" si="4"/>
        <v>0</v>
      </c>
      <c r="BF31" s="438">
        <f t="shared" si="3"/>
        <v>0</v>
      </c>
      <c r="BG31" s="203">
        <f t="shared" si="8"/>
        <v>0</v>
      </c>
      <c r="BH31" s="203">
        <f t="shared" si="9"/>
        <v>0</v>
      </c>
      <c r="BI31" s="204">
        <f t="shared" si="6"/>
        <v>0</v>
      </c>
      <c r="BJ31" s="205">
        <f t="shared" si="7"/>
        <v>0</v>
      </c>
    </row>
    <row r="32" spans="2:78" ht="15.5" x14ac:dyDescent="0.35">
      <c r="B32" s="177"/>
      <c r="C32" s="180">
        <v>3</v>
      </c>
      <c r="D32" s="259">
        <f t="shared" si="10"/>
        <v>0</v>
      </c>
      <c r="E32" s="259">
        <f t="shared" si="11"/>
        <v>0</v>
      </c>
      <c r="F32" s="259">
        <f t="shared" si="12"/>
        <v>0</v>
      </c>
      <c r="G32" s="259">
        <f t="shared" si="13"/>
        <v>0</v>
      </c>
      <c r="H32" s="259">
        <f t="shared" si="14"/>
        <v>0</v>
      </c>
      <c r="I32" s="259">
        <f t="shared" si="15"/>
        <v>0</v>
      </c>
      <c r="J32" s="259">
        <f t="shared" si="16"/>
        <v>0</v>
      </c>
      <c r="K32" s="259">
        <f t="shared" si="17"/>
        <v>0</v>
      </c>
      <c r="L32" s="259">
        <f t="shared" si="18"/>
        <v>0</v>
      </c>
      <c r="M32" s="259">
        <f t="shared" si="19"/>
        <v>0</v>
      </c>
      <c r="N32" s="259">
        <f t="shared" si="20"/>
        <v>0</v>
      </c>
      <c r="O32" s="259">
        <f t="shared" si="21"/>
        <v>0</v>
      </c>
      <c r="P32" s="38"/>
      <c r="Q32" s="178"/>
      <c r="R32" s="34"/>
      <c r="X32" s="177"/>
      <c r="Y32" s="198">
        <v>22</v>
      </c>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199"/>
      <c r="BE32" s="437">
        <f t="shared" si="4"/>
        <v>0</v>
      </c>
      <c r="BF32" s="438">
        <f t="shared" si="3"/>
        <v>0</v>
      </c>
      <c r="BG32" s="203">
        <f t="shared" si="8"/>
        <v>0</v>
      </c>
      <c r="BH32" s="203">
        <f t="shared" si="9"/>
        <v>0</v>
      </c>
      <c r="BI32" s="204">
        <f t="shared" si="6"/>
        <v>0</v>
      </c>
      <c r="BJ32" s="205">
        <f t="shared" si="7"/>
        <v>0</v>
      </c>
      <c r="BM32" s="13" t="s">
        <v>130</v>
      </c>
    </row>
    <row r="33" spans="2:65" ht="15.5" x14ac:dyDescent="0.35">
      <c r="B33" s="177"/>
      <c r="C33" s="180">
        <v>4</v>
      </c>
      <c r="D33" s="259">
        <f t="shared" si="10"/>
        <v>0</v>
      </c>
      <c r="E33" s="259">
        <f t="shared" si="11"/>
        <v>0</v>
      </c>
      <c r="F33" s="259">
        <f t="shared" si="12"/>
        <v>0</v>
      </c>
      <c r="G33" s="259">
        <f t="shared" si="13"/>
        <v>0</v>
      </c>
      <c r="H33" s="259">
        <f t="shared" si="14"/>
        <v>0</v>
      </c>
      <c r="I33" s="259">
        <f t="shared" si="15"/>
        <v>0</v>
      </c>
      <c r="J33" s="259">
        <f t="shared" si="16"/>
        <v>0</v>
      </c>
      <c r="K33" s="259">
        <f t="shared" si="17"/>
        <v>0</v>
      </c>
      <c r="L33" s="259">
        <f t="shared" si="18"/>
        <v>0</v>
      </c>
      <c r="M33" s="259">
        <f t="shared" si="19"/>
        <v>0</v>
      </c>
      <c r="N33" s="259">
        <f t="shared" si="20"/>
        <v>0</v>
      </c>
      <c r="O33" s="259">
        <f t="shared" si="21"/>
        <v>0</v>
      </c>
      <c r="P33" s="38"/>
      <c r="Q33" s="178"/>
      <c r="R33" s="34"/>
      <c r="X33" s="177"/>
      <c r="Y33" s="198">
        <v>23</v>
      </c>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437">
        <f t="shared" si="4"/>
        <v>0</v>
      </c>
      <c r="BF33" s="438">
        <f t="shared" si="3"/>
        <v>0</v>
      </c>
      <c r="BG33" s="203">
        <f t="shared" si="8"/>
        <v>0</v>
      </c>
      <c r="BH33" s="203">
        <f t="shared" si="9"/>
        <v>0</v>
      </c>
      <c r="BI33" s="204">
        <f t="shared" si="6"/>
        <v>0</v>
      </c>
      <c r="BJ33" s="205">
        <f t="shared" si="7"/>
        <v>0</v>
      </c>
      <c r="BL33" s="13">
        <f>COUNTIF(Z11:BD34,"&gt;"&amp;MxDisch1)</f>
        <v>0</v>
      </c>
      <c r="BM33" s="13" t="s">
        <v>131</v>
      </c>
    </row>
    <row r="34" spans="2:65" ht="15.5" x14ac:dyDescent="0.35">
      <c r="B34" s="177"/>
      <c r="C34" s="180">
        <v>5</v>
      </c>
      <c r="D34" s="259">
        <f t="shared" si="10"/>
        <v>0</v>
      </c>
      <c r="E34" s="259">
        <f t="shared" si="11"/>
        <v>0</v>
      </c>
      <c r="F34" s="259">
        <f t="shared" si="12"/>
        <v>0</v>
      </c>
      <c r="G34" s="259">
        <f t="shared" si="13"/>
        <v>0</v>
      </c>
      <c r="H34" s="259">
        <f t="shared" si="14"/>
        <v>0</v>
      </c>
      <c r="I34" s="259">
        <f t="shared" si="15"/>
        <v>0</v>
      </c>
      <c r="J34" s="259">
        <f t="shared" si="16"/>
        <v>0</v>
      </c>
      <c r="K34" s="259">
        <f t="shared" si="17"/>
        <v>0</v>
      </c>
      <c r="L34" s="259">
        <f t="shared" si="18"/>
        <v>0</v>
      </c>
      <c r="M34" s="259">
        <f t="shared" si="19"/>
        <v>0</v>
      </c>
      <c r="N34" s="259">
        <f t="shared" si="20"/>
        <v>0</v>
      </c>
      <c r="O34" s="259">
        <f t="shared" si="21"/>
        <v>0</v>
      </c>
      <c r="P34" s="38"/>
      <c r="Q34" s="178"/>
      <c r="R34" s="34"/>
      <c r="X34" s="177"/>
      <c r="Y34" s="206">
        <v>24</v>
      </c>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c r="BD34" s="207"/>
      <c r="BE34" s="442">
        <f t="shared" si="4"/>
        <v>0</v>
      </c>
      <c r="BF34" s="443">
        <f t="shared" si="3"/>
        <v>0</v>
      </c>
      <c r="BG34" s="208">
        <f>SUM($Z34:$BD34)</f>
        <v>0</v>
      </c>
      <c r="BH34" s="208">
        <v>0</v>
      </c>
      <c r="BI34" s="209">
        <f t="shared" si="6"/>
        <v>0</v>
      </c>
      <c r="BJ34" s="210">
        <f t="shared" si="7"/>
        <v>0</v>
      </c>
      <c r="BL34" s="13">
        <f>COUNTIF(Z11:BD34,"&lt;"&amp;-MxChgRate1)</f>
        <v>0</v>
      </c>
      <c r="BM34" s="13" t="s">
        <v>132</v>
      </c>
    </row>
    <row r="35" spans="2:65" ht="15.5" x14ac:dyDescent="0.35">
      <c r="B35" s="177"/>
      <c r="C35" s="180">
        <v>6</v>
      </c>
      <c r="D35" s="259">
        <f t="shared" si="10"/>
        <v>0</v>
      </c>
      <c r="E35" s="259">
        <f t="shared" si="11"/>
        <v>0</v>
      </c>
      <c r="F35" s="259">
        <f t="shared" si="12"/>
        <v>0</v>
      </c>
      <c r="G35" s="259">
        <f t="shared" si="13"/>
        <v>0</v>
      </c>
      <c r="H35" s="259">
        <f t="shared" si="14"/>
        <v>0</v>
      </c>
      <c r="I35" s="259">
        <f t="shared" si="15"/>
        <v>0</v>
      </c>
      <c r="J35" s="259">
        <f t="shared" si="16"/>
        <v>0</v>
      </c>
      <c r="K35" s="259">
        <f t="shared" si="17"/>
        <v>0</v>
      </c>
      <c r="L35" s="259">
        <f t="shared" si="18"/>
        <v>0</v>
      </c>
      <c r="M35" s="259">
        <f t="shared" si="19"/>
        <v>0</v>
      </c>
      <c r="N35" s="259">
        <f t="shared" si="20"/>
        <v>0</v>
      </c>
      <c r="O35" s="259">
        <f t="shared" si="21"/>
        <v>0</v>
      </c>
      <c r="P35" s="38"/>
      <c r="Q35" s="178"/>
      <c r="R35" s="34"/>
      <c r="X35" s="177"/>
      <c r="Y35" s="182"/>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211"/>
      <c r="BH35" s="211"/>
      <c r="BI35" s="211"/>
      <c r="BJ35" s="212"/>
    </row>
    <row r="36" spans="2:65" ht="15.5" x14ac:dyDescent="0.35">
      <c r="B36" s="177"/>
      <c r="C36" s="180">
        <v>7</v>
      </c>
      <c r="D36" s="259">
        <f t="shared" si="10"/>
        <v>0</v>
      </c>
      <c r="E36" s="259">
        <f t="shared" si="11"/>
        <v>0</v>
      </c>
      <c r="F36" s="259">
        <f t="shared" si="12"/>
        <v>0</v>
      </c>
      <c r="G36" s="259">
        <f t="shared" si="13"/>
        <v>0</v>
      </c>
      <c r="H36" s="259">
        <f t="shared" si="14"/>
        <v>0</v>
      </c>
      <c r="I36" s="259">
        <f t="shared" si="15"/>
        <v>0</v>
      </c>
      <c r="J36" s="259">
        <f t="shared" si="16"/>
        <v>0</v>
      </c>
      <c r="K36" s="259">
        <f t="shared" si="17"/>
        <v>0</v>
      </c>
      <c r="L36" s="259">
        <f t="shared" si="18"/>
        <v>0</v>
      </c>
      <c r="M36" s="259">
        <f t="shared" si="19"/>
        <v>0</v>
      </c>
      <c r="N36" s="259">
        <f t="shared" si="20"/>
        <v>0</v>
      </c>
      <c r="O36" s="259">
        <f t="shared" si="21"/>
        <v>0</v>
      </c>
      <c r="P36" s="38"/>
      <c r="Q36" s="178"/>
      <c r="R36" s="34"/>
      <c r="X36" s="213"/>
      <c r="Y36" s="214"/>
      <c r="Z36" s="215" t="str">
        <f>IF(SUM(Z11:Z34)&gt;0,"Verify","")</f>
        <v/>
      </c>
      <c r="AA36" s="215" t="str">
        <f t="shared" ref="AA36:BD36" si="22">IF(SUM(AA11:AA34)&gt;0,"Verify","")</f>
        <v/>
      </c>
      <c r="AB36" s="215" t="str">
        <f t="shared" si="22"/>
        <v/>
      </c>
      <c r="AC36" s="215" t="str">
        <f t="shared" si="22"/>
        <v/>
      </c>
      <c r="AD36" s="215" t="str">
        <f t="shared" si="22"/>
        <v/>
      </c>
      <c r="AE36" s="215" t="str">
        <f t="shared" si="22"/>
        <v/>
      </c>
      <c r="AF36" s="215" t="str">
        <f t="shared" si="22"/>
        <v/>
      </c>
      <c r="AG36" s="215" t="str">
        <f t="shared" si="22"/>
        <v/>
      </c>
      <c r="AH36" s="215" t="str">
        <f t="shared" si="22"/>
        <v/>
      </c>
      <c r="AI36" s="215" t="str">
        <f t="shared" si="22"/>
        <v/>
      </c>
      <c r="AJ36" s="215" t="str">
        <f t="shared" si="22"/>
        <v/>
      </c>
      <c r="AK36" s="215" t="str">
        <f t="shared" si="22"/>
        <v/>
      </c>
      <c r="AL36" s="215" t="str">
        <f t="shared" si="22"/>
        <v/>
      </c>
      <c r="AM36" s="215" t="str">
        <f t="shared" si="22"/>
        <v/>
      </c>
      <c r="AN36" s="215" t="str">
        <f t="shared" si="22"/>
        <v/>
      </c>
      <c r="AO36" s="215" t="str">
        <f t="shared" si="22"/>
        <v/>
      </c>
      <c r="AP36" s="215" t="str">
        <f t="shared" si="22"/>
        <v/>
      </c>
      <c r="AQ36" s="215" t="str">
        <f t="shared" si="22"/>
        <v/>
      </c>
      <c r="AR36" s="215" t="str">
        <f t="shared" si="22"/>
        <v/>
      </c>
      <c r="AS36" s="215" t="str">
        <f t="shared" si="22"/>
        <v/>
      </c>
      <c r="AT36" s="215" t="str">
        <f t="shared" si="22"/>
        <v/>
      </c>
      <c r="AU36" s="215" t="str">
        <f t="shared" si="22"/>
        <v/>
      </c>
      <c r="AV36" s="215" t="str">
        <f t="shared" si="22"/>
        <v/>
      </c>
      <c r="AW36" s="215" t="str">
        <f t="shared" si="22"/>
        <v/>
      </c>
      <c r="AX36" s="215" t="str">
        <f t="shared" si="22"/>
        <v/>
      </c>
      <c r="AY36" s="215" t="str">
        <f t="shared" si="22"/>
        <v/>
      </c>
      <c r="AZ36" s="215" t="str">
        <f t="shared" si="22"/>
        <v/>
      </c>
      <c r="BA36" s="215" t="str">
        <f t="shared" si="22"/>
        <v/>
      </c>
      <c r="BB36" s="215" t="str">
        <f t="shared" si="22"/>
        <v/>
      </c>
      <c r="BC36" s="215" t="str">
        <f t="shared" si="22"/>
        <v/>
      </c>
      <c r="BD36" s="215" t="str">
        <f t="shared" si="22"/>
        <v/>
      </c>
      <c r="BE36" s="216"/>
      <c r="BF36" s="216"/>
      <c r="BG36" s="208">
        <f>SUM(BG11:BG34)</f>
        <v>0</v>
      </c>
      <c r="BH36" s="208">
        <f>SUM(BH18:BH33)</f>
        <v>0</v>
      </c>
      <c r="BI36" s="208">
        <f>SUM(BI11:BI34)</f>
        <v>0</v>
      </c>
      <c r="BJ36" s="217">
        <f>SUM(BJ11:BJ34)</f>
        <v>0</v>
      </c>
    </row>
    <row r="37" spans="2:65" ht="15.5" x14ac:dyDescent="0.35">
      <c r="B37" s="177"/>
      <c r="C37" s="180">
        <v>8</v>
      </c>
      <c r="D37" s="259">
        <f t="shared" si="10"/>
        <v>0</v>
      </c>
      <c r="E37" s="259">
        <f t="shared" si="11"/>
        <v>0</v>
      </c>
      <c r="F37" s="259">
        <f t="shared" si="12"/>
        <v>0</v>
      </c>
      <c r="G37" s="259">
        <f t="shared" si="13"/>
        <v>0</v>
      </c>
      <c r="H37" s="259">
        <f t="shared" si="14"/>
        <v>0</v>
      </c>
      <c r="I37" s="259">
        <f t="shared" si="15"/>
        <v>0</v>
      </c>
      <c r="J37" s="259">
        <f t="shared" si="16"/>
        <v>0</v>
      </c>
      <c r="K37" s="259">
        <f t="shared" si="17"/>
        <v>0</v>
      </c>
      <c r="L37" s="259">
        <f t="shared" si="18"/>
        <v>0</v>
      </c>
      <c r="M37" s="259">
        <f t="shared" si="19"/>
        <v>0</v>
      </c>
      <c r="N37" s="259">
        <f t="shared" si="20"/>
        <v>0</v>
      </c>
      <c r="O37" s="259">
        <f t="shared" si="21"/>
        <v>0</v>
      </c>
      <c r="P37" s="38"/>
      <c r="Q37" s="178"/>
      <c r="R37" s="34"/>
      <c r="X37" s="190"/>
      <c r="Y37" s="72"/>
      <c r="Z37" s="72"/>
      <c r="AA37" s="72"/>
      <c r="AB37" s="72"/>
      <c r="AC37" s="72"/>
      <c r="AD37" s="72"/>
      <c r="AE37" s="72"/>
      <c r="AF37" s="72"/>
      <c r="AG37" s="72"/>
      <c r="AH37" s="72"/>
      <c r="AI37" s="72"/>
      <c r="AJ37" s="72"/>
      <c r="AK37" s="72"/>
      <c r="AL37" s="72"/>
      <c r="AM37" s="72"/>
      <c r="AN37" s="169"/>
      <c r="AO37" s="38"/>
      <c r="AP37" s="38"/>
      <c r="AQ37" s="38"/>
      <c r="AR37" s="38"/>
      <c r="AS37" s="38"/>
      <c r="AT37" s="38"/>
      <c r="AU37" s="38"/>
      <c r="AV37" s="38"/>
      <c r="AW37" s="38"/>
      <c r="AX37" s="38"/>
      <c r="AY37" s="38"/>
      <c r="AZ37" s="38"/>
      <c r="BA37" s="38"/>
      <c r="BB37" s="38"/>
      <c r="BC37" s="38"/>
      <c r="BD37" s="38"/>
      <c r="BE37" s="38"/>
      <c r="BF37" s="38"/>
      <c r="BG37" s="38"/>
      <c r="BH37" s="38"/>
      <c r="BI37" s="38"/>
      <c r="BJ37" s="178"/>
    </row>
    <row r="38" spans="2:65" ht="15.5" x14ac:dyDescent="0.35">
      <c r="B38" s="177"/>
      <c r="C38" s="180">
        <v>9</v>
      </c>
      <c r="D38" s="259">
        <f t="shared" si="10"/>
        <v>0</v>
      </c>
      <c r="E38" s="259">
        <f t="shared" si="11"/>
        <v>0</v>
      </c>
      <c r="F38" s="259">
        <f t="shared" si="12"/>
        <v>0</v>
      </c>
      <c r="G38" s="259">
        <f t="shared" si="13"/>
        <v>0</v>
      </c>
      <c r="H38" s="259">
        <f t="shared" si="14"/>
        <v>0</v>
      </c>
      <c r="I38" s="259">
        <f t="shared" si="15"/>
        <v>0</v>
      </c>
      <c r="J38" s="259">
        <f t="shared" si="16"/>
        <v>0</v>
      </c>
      <c r="K38" s="259">
        <f t="shared" si="17"/>
        <v>0</v>
      </c>
      <c r="L38" s="259">
        <f t="shared" si="18"/>
        <v>0</v>
      </c>
      <c r="M38" s="259">
        <f t="shared" si="19"/>
        <v>0</v>
      </c>
      <c r="N38" s="259">
        <f t="shared" si="20"/>
        <v>0</v>
      </c>
      <c r="O38" s="259">
        <f t="shared" si="21"/>
        <v>0</v>
      </c>
      <c r="P38" s="38"/>
      <c r="Q38" s="178"/>
      <c r="R38" s="34"/>
      <c r="X38" s="177" t="s">
        <v>133</v>
      </c>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178"/>
    </row>
    <row r="39" spans="2:65" ht="15.5" x14ac:dyDescent="0.35">
      <c r="B39" s="177"/>
      <c r="C39" s="180">
        <v>10</v>
      </c>
      <c r="D39" s="259">
        <f t="shared" si="10"/>
        <v>0</v>
      </c>
      <c r="E39" s="259">
        <f t="shared" si="11"/>
        <v>0</v>
      </c>
      <c r="F39" s="259">
        <f t="shared" si="12"/>
        <v>0</v>
      </c>
      <c r="G39" s="259">
        <f t="shared" si="13"/>
        <v>0</v>
      </c>
      <c r="H39" s="259">
        <f t="shared" si="14"/>
        <v>0</v>
      </c>
      <c r="I39" s="259">
        <f t="shared" si="15"/>
        <v>0</v>
      </c>
      <c r="J39" s="259">
        <f t="shared" si="16"/>
        <v>0</v>
      </c>
      <c r="K39" s="259">
        <f t="shared" si="17"/>
        <v>0</v>
      </c>
      <c r="L39" s="259">
        <f t="shared" si="18"/>
        <v>0</v>
      </c>
      <c r="M39" s="259">
        <f t="shared" si="19"/>
        <v>0</v>
      </c>
      <c r="N39" s="259">
        <f t="shared" si="20"/>
        <v>0</v>
      </c>
      <c r="O39" s="259">
        <f t="shared" si="21"/>
        <v>0</v>
      </c>
      <c r="P39" s="38"/>
      <c r="Q39" s="178"/>
      <c r="R39" s="34"/>
      <c r="X39" s="177"/>
      <c r="Y39" s="38"/>
      <c r="Z39" s="194" t="str">
        <f t="shared" ref="Z39:BA39" si="23">IFERROR(SUMIF(Z42:Z65,"&gt;0",Z42:Z65)/-SUMIF(Z42:Z65,"&lt;0",Z42:Z65),"")</f>
        <v/>
      </c>
      <c r="AA39" s="194" t="str">
        <f t="shared" si="23"/>
        <v/>
      </c>
      <c r="AB39" s="194" t="str">
        <f t="shared" si="23"/>
        <v/>
      </c>
      <c r="AC39" s="194" t="str">
        <f t="shared" si="23"/>
        <v/>
      </c>
      <c r="AD39" s="194" t="str">
        <f t="shared" si="23"/>
        <v/>
      </c>
      <c r="AE39" s="194" t="str">
        <f t="shared" si="23"/>
        <v/>
      </c>
      <c r="AF39" s="194" t="str">
        <f t="shared" si="23"/>
        <v/>
      </c>
      <c r="AG39" s="194" t="str">
        <f t="shared" si="23"/>
        <v/>
      </c>
      <c r="AH39" s="194" t="str">
        <f t="shared" si="23"/>
        <v/>
      </c>
      <c r="AI39" s="194" t="str">
        <f t="shared" si="23"/>
        <v/>
      </c>
      <c r="AJ39" s="194" t="str">
        <f t="shared" si="23"/>
        <v/>
      </c>
      <c r="AK39" s="194" t="str">
        <f t="shared" si="23"/>
        <v/>
      </c>
      <c r="AL39" s="194" t="str">
        <f t="shared" si="23"/>
        <v/>
      </c>
      <c r="AM39" s="194" t="str">
        <f t="shared" si="23"/>
        <v/>
      </c>
      <c r="AN39" s="194" t="str">
        <f t="shared" si="23"/>
        <v/>
      </c>
      <c r="AO39" s="194" t="str">
        <f t="shared" si="23"/>
        <v/>
      </c>
      <c r="AP39" s="194" t="str">
        <f t="shared" si="23"/>
        <v/>
      </c>
      <c r="AQ39" s="194" t="str">
        <f t="shared" si="23"/>
        <v/>
      </c>
      <c r="AR39" s="194" t="str">
        <f t="shared" si="23"/>
        <v/>
      </c>
      <c r="AS39" s="194" t="str">
        <f t="shared" si="23"/>
        <v/>
      </c>
      <c r="AT39" s="194" t="str">
        <f t="shared" si="23"/>
        <v/>
      </c>
      <c r="AU39" s="194" t="str">
        <f t="shared" si="23"/>
        <v/>
      </c>
      <c r="AV39" s="194" t="str">
        <f t="shared" si="23"/>
        <v/>
      </c>
      <c r="AW39" s="194" t="str">
        <f t="shared" si="23"/>
        <v/>
      </c>
      <c r="AX39" s="194" t="str">
        <f t="shared" si="23"/>
        <v/>
      </c>
      <c r="AY39" s="194" t="str">
        <f t="shared" si="23"/>
        <v/>
      </c>
      <c r="AZ39" s="194" t="str">
        <f t="shared" si="23"/>
        <v/>
      </c>
      <c r="BA39" s="194" t="str">
        <f t="shared" si="23"/>
        <v/>
      </c>
      <c r="BB39" s="194" t="str">
        <f>IFERROR(SUMIF(BB42:BB65,"&gt;0",BB42:BB65)/-SUMIF(BB42:BB65,"&lt;0",BB42:BB65),"")</f>
        <v/>
      </c>
      <c r="BC39" s="38"/>
      <c r="BD39" s="38"/>
      <c r="BE39" s="38"/>
      <c r="BF39" s="42"/>
      <c r="BG39" s="42"/>
      <c r="BH39" s="42"/>
      <c r="BI39" s="42"/>
      <c r="BJ39" s="195"/>
    </row>
    <row r="40" spans="2:65" ht="15.5" x14ac:dyDescent="0.35">
      <c r="B40" s="177"/>
      <c r="C40" s="180">
        <v>11</v>
      </c>
      <c r="D40" s="259">
        <f t="shared" si="10"/>
        <v>0</v>
      </c>
      <c r="E40" s="259">
        <f t="shared" si="11"/>
        <v>0</v>
      </c>
      <c r="F40" s="259">
        <f t="shared" si="12"/>
        <v>0</v>
      </c>
      <c r="G40" s="259">
        <f t="shared" si="13"/>
        <v>0</v>
      </c>
      <c r="H40" s="259">
        <f t="shared" si="14"/>
        <v>0</v>
      </c>
      <c r="I40" s="259">
        <f t="shared" si="15"/>
        <v>0</v>
      </c>
      <c r="J40" s="259">
        <f t="shared" si="16"/>
        <v>0</v>
      </c>
      <c r="K40" s="259">
        <f t="shared" si="17"/>
        <v>0</v>
      </c>
      <c r="L40" s="259">
        <f t="shared" si="18"/>
        <v>0</v>
      </c>
      <c r="M40" s="259">
        <f t="shared" si="19"/>
        <v>0</v>
      </c>
      <c r="N40" s="259">
        <f t="shared" si="20"/>
        <v>0</v>
      </c>
      <c r="O40" s="259">
        <f t="shared" si="21"/>
        <v>0</v>
      </c>
      <c r="P40" s="38"/>
      <c r="Q40" s="178"/>
      <c r="R40" s="34"/>
      <c r="X40" s="177"/>
      <c r="Y40" s="179" t="s">
        <v>98</v>
      </c>
      <c r="Z40" s="60">
        <v>1</v>
      </c>
      <c r="AA40" s="60">
        <v>2</v>
      </c>
      <c r="AB40" s="60">
        <v>3</v>
      </c>
      <c r="AC40" s="60">
        <v>4</v>
      </c>
      <c r="AD40" s="60">
        <v>5</v>
      </c>
      <c r="AE40" s="60">
        <v>6</v>
      </c>
      <c r="AF40" s="60">
        <v>7</v>
      </c>
      <c r="AG40" s="60">
        <v>8</v>
      </c>
      <c r="AH40" s="60">
        <v>9</v>
      </c>
      <c r="AI40" s="60">
        <v>10</v>
      </c>
      <c r="AJ40" s="60">
        <v>11</v>
      </c>
      <c r="AK40" s="60">
        <v>12</v>
      </c>
      <c r="AL40" s="60">
        <v>13</v>
      </c>
      <c r="AM40" s="60">
        <v>14</v>
      </c>
      <c r="AN40" s="60">
        <v>15</v>
      </c>
      <c r="AO40" s="60">
        <v>16</v>
      </c>
      <c r="AP40" s="60">
        <v>17</v>
      </c>
      <c r="AQ40" s="60">
        <v>18</v>
      </c>
      <c r="AR40" s="60">
        <v>19</v>
      </c>
      <c r="AS40" s="60">
        <v>20</v>
      </c>
      <c r="AT40" s="60">
        <v>21</v>
      </c>
      <c r="AU40" s="60">
        <v>22</v>
      </c>
      <c r="AV40" s="60">
        <v>23</v>
      </c>
      <c r="AW40" s="60">
        <v>24</v>
      </c>
      <c r="AX40" s="60">
        <v>25</v>
      </c>
      <c r="AY40" s="60">
        <v>26</v>
      </c>
      <c r="AZ40" s="60">
        <v>27</v>
      </c>
      <c r="BA40" s="60">
        <v>28</v>
      </c>
      <c r="BB40" s="60">
        <v>29</v>
      </c>
      <c r="BC40" s="38"/>
      <c r="BD40" s="38"/>
      <c r="BE40" s="439" t="s">
        <v>99</v>
      </c>
      <c r="BF40" s="471"/>
      <c r="BG40" s="196" t="s">
        <v>100</v>
      </c>
      <c r="BH40" s="196" t="s">
        <v>101</v>
      </c>
      <c r="BI40" s="196" t="s">
        <v>102</v>
      </c>
      <c r="BJ40" s="197" t="s">
        <v>103</v>
      </c>
    </row>
    <row r="41" spans="2:65" ht="15.5" x14ac:dyDescent="0.35">
      <c r="B41" s="177"/>
      <c r="C41" s="180">
        <v>12</v>
      </c>
      <c r="D41" s="259">
        <f t="shared" si="10"/>
        <v>0</v>
      </c>
      <c r="E41" s="259">
        <f t="shared" si="11"/>
        <v>0</v>
      </c>
      <c r="F41" s="259">
        <f t="shared" si="12"/>
        <v>0</v>
      </c>
      <c r="G41" s="259">
        <f t="shared" si="13"/>
        <v>0</v>
      </c>
      <c r="H41" s="259">
        <f t="shared" si="14"/>
        <v>0</v>
      </c>
      <c r="I41" s="259">
        <f t="shared" si="15"/>
        <v>0</v>
      </c>
      <c r="J41" s="259">
        <f t="shared" si="16"/>
        <v>0</v>
      </c>
      <c r="K41" s="259">
        <f t="shared" si="17"/>
        <v>0</v>
      </c>
      <c r="L41" s="259">
        <f t="shared" si="18"/>
        <v>0</v>
      </c>
      <c r="M41" s="259">
        <f t="shared" si="19"/>
        <v>0</v>
      </c>
      <c r="N41" s="259">
        <f t="shared" si="20"/>
        <v>0</v>
      </c>
      <c r="O41" s="259">
        <f t="shared" si="21"/>
        <v>0</v>
      </c>
      <c r="P41" s="38"/>
      <c r="Q41" s="178"/>
      <c r="R41" s="34"/>
      <c r="X41" s="177"/>
      <c r="Y41" s="179"/>
      <c r="Z41" s="60" t="str">
        <f>VLOOKUP(WEEKDAY(CONCATENATE("2","/",Z40,"/",$AJ$6)),$BY$11:$BZ$17,2,FALSE)</f>
        <v>Wed</v>
      </c>
      <c r="AA41" s="60" t="str">
        <f t="shared" ref="AA41:BB41" si="24">VLOOKUP(WEEKDAY(CONCATENATE("2","/",AA40,"/",$AJ$6)),$BY$11:$BZ$17,2,FALSE)</f>
        <v>Thur</v>
      </c>
      <c r="AB41" s="60" t="str">
        <f t="shared" si="24"/>
        <v>Fri</v>
      </c>
      <c r="AC41" s="60" t="str">
        <f t="shared" si="24"/>
        <v>Sat</v>
      </c>
      <c r="AD41" s="60" t="str">
        <f t="shared" si="24"/>
        <v>Sun</v>
      </c>
      <c r="AE41" s="60" t="str">
        <f t="shared" si="24"/>
        <v>Mon</v>
      </c>
      <c r="AF41" s="60" t="str">
        <f t="shared" si="24"/>
        <v>Tues</v>
      </c>
      <c r="AG41" s="60" t="str">
        <f t="shared" si="24"/>
        <v>Wed</v>
      </c>
      <c r="AH41" s="60" t="str">
        <f t="shared" si="24"/>
        <v>Thur</v>
      </c>
      <c r="AI41" s="60" t="str">
        <f t="shared" si="24"/>
        <v>Fri</v>
      </c>
      <c r="AJ41" s="60" t="str">
        <f t="shared" si="24"/>
        <v>Sat</v>
      </c>
      <c r="AK41" s="60" t="str">
        <f t="shared" si="24"/>
        <v>Sun</v>
      </c>
      <c r="AL41" s="60" t="str">
        <f t="shared" si="24"/>
        <v>Mon</v>
      </c>
      <c r="AM41" s="60" t="str">
        <f t="shared" si="24"/>
        <v>Tues</v>
      </c>
      <c r="AN41" s="60" t="str">
        <f t="shared" si="24"/>
        <v>Wed</v>
      </c>
      <c r="AO41" s="60" t="str">
        <f t="shared" si="24"/>
        <v>Thur</v>
      </c>
      <c r="AP41" s="60" t="str">
        <f t="shared" si="24"/>
        <v>Fri</v>
      </c>
      <c r="AQ41" s="60" t="str">
        <f t="shared" si="24"/>
        <v>Sat</v>
      </c>
      <c r="AR41" s="60" t="str">
        <f t="shared" si="24"/>
        <v>Sun</v>
      </c>
      <c r="AS41" s="60" t="str">
        <f t="shared" si="24"/>
        <v>Mon</v>
      </c>
      <c r="AT41" s="60" t="str">
        <f t="shared" si="24"/>
        <v>Tues</v>
      </c>
      <c r="AU41" s="60" t="str">
        <f t="shared" si="24"/>
        <v>Wed</v>
      </c>
      <c r="AV41" s="60" t="str">
        <f t="shared" si="24"/>
        <v>Thur</v>
      </c>
      <c r="AW41" s="60" t="str">
        <f t="shared" si="24"/>
        <v>Fri</v>
      </c>
      <c r="AX41" s="60" t="str">
        <f t="shared" si="24"/>
        <v>Sat</v>
      </c>
      <c r="AY41" s="60" t="str">
        <f t="shared" si="24"/>
        <v>Sun</v>
      </c>
      <c r="AZ41" s="60" t="str">
        <f t="shared" si="24"/>
        <v>Mon</v>
      </c>
      <c r="BA41" s="60" t="str">
        <f t="shared" si="24"/>
        <v>Tues</v>
      </c>
      <c r="BB41" s="60" t="str">
        <f t="shared" si="24"/>
        <v>Wed</v>
      </c>
      <c r="BC41" s="38"/>
      <c r="BD41" s="38"/>
      <c r="BE41" s="439" t="s">
        <v>105</v>
      </c>
      <c r="BF41" s="471"/>
      <c r="BG41" s="196" t="s">
        <v>54</v>
      </c>
      <c r="BH41" s="196" t="s">
        <v>54</v>
      </c>
      <c r="BI41" s="196" t="s">
        <v>54</v>
      </c>
      <c r="BJ41" s="197" t="s">
        <v>54</v>
      </c>
    </row>
    <row r="42" spans="2:65" ht="15.5" x14ac:dyDescent="0.35">
      <c r="B42" s="177"/>
      <c r="C42" s="180">
        <v>13</v>
      </c>
      <c r="D42" s="259">
        <f t="shared" si="10"/>
        <v>0</v>
      </c>
      <c r="E42" s="259">
        <f t="shared" si="11"/>
        <v>0</v>
      </c>
      <c r="F42" s="259">
        <f t="shared" si="12"/>
        <v>0</v>
      </c>
      <c r="G42" s="259">
        <f t="shared" si="13"/>
        <v>0</v>
      </c>
      <c r="H42" s="259">
        <f t="shared" si="14"/>
        <v>0</v>
      </c>
      <c r="I42" s="259">
        <f t="shared" si="15"/>
        <v>0</v>
      </c>
      <c r="J42" s="259">
        <f t="shared" si="16"/>
        <v>0</v>
      </c>
      <c r="K42" s="259">
        <f t="shared" si="17"/>
        <v>0</v>
      </c>
      <c r="L42" s="259">
        <f t="shared" si="18"/>
        <v>0</v>
      </c>
      <c r="M42" s="259">
        <f t="shared" si="19"/>
        <v>0</v>
      </c>
      <c r="N42" s="259">
        <f t="shared" si="20"/>
        <v>0</v>
      </c>
      <c r="O42" s="259">
        <f t="shared" si="21"/>
        <v>0</v>
      </c>
      <c r="P42" s="38"/>
      <c r="Q42" s="178"/>
      <c r="R42" s="34"/>
      <c r="X42" s="177"/>
      <c r="Y42" s="198">
        <v>1</v>
      </c>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38"/>
      <c r="BD42" s="38"/>
      <c r="BE42" s="437">
        <f>SUM(Z42:BB42)/COUNT(Z$40:BB$40)</f>
        <v>0</v>
      </c>
      <c r="BF42" s="438">
        <f t="shared" ref="BF42:BF65" si="25">SUM(AA42:BC42)/COUNT(AA$40:BC$40)</f>
        <v>0</v>
      </c>
      <c r="BG42" s="200">
        <f>SUM($Z42:$BD42)</f>
        <v>0</v>
      </c>
      <c r="BH42" s="200">
        <v>0</v>
      </c>
      <c r="BI42" s="201">
        <f>SUMIF(Z42:BD42,"&lt;0",Z42:BD42)</f>
        <v>0</v>
      </c>
      <c r="BJ42" s="202">
        <f>SUMIF(Z42:BD42,"&gt;0",Z42:BD42)</f>
        <v>0</v>
      </c>
    </row>
    <row r="43" spans="2:65" ht="15.5" x14ac:dyDescent="0.35">
      <c r="B43" s="177"/>
      <c r="C43" s="180">
        <v>14</v>
      </c>
      <c r="D43" s="259">
        <f t="shared" si="10"/>
        <v>0</v>
      </c>
      <c r="E43" s="259">
        <f t="shared" si="11"/>
        <v>0</v>
      </c>
      <c r="F43" s="259">
        <f t="shared" si="12"/>
        <v>0</v>
      </c>
      <c r="G43" s="259">
        <f t="shared" si="13"/>
        <v>0</v>
      </c>
      <c r="H43" s="259">
        <f t="shared" si="14"/>
        <v>0</v>
      </c>
      <c r="I43" s="259">
        <f t="shared" si="15"/>
        <v>0</v>
      </c>
      <c r="J43" s="259">
        <f t="shared" si="16"/>
        <v>0</v>
      </c>
      <c r="K43" s="259">
        <f t="shared" si="17"/>
        <v>0</v>
      </c>
      <c r="L43" s="259">
        <f t="shared" si="18"/>
        <v>0</v>
      </c>
      <c r="M43" s="259">
        <f t="shared" si="19"/>
        <v>0</v>
      </c>
      <c r="N43" s="259">
        <f t="shared" si="20"/>
        <v>0</v>
      </c>
      <c r="O43" s="259">
        <f t="shared" si="21"/>
        <v>0</v>
      </c>
      <c r="P43" s="38"/>
      <c r="Q43" s="178"/>
      <c r="R43" s="34"/>
      <c r="X43" s="177"/>
      <c r="Y43" s="198">
        <v>2</v>
      </c>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38"/>
      <c r="BD43" s="38"/>
      <c r="BE43" s="437">
        <f t="shared" ref="BE43:BE65" si="26">SUM(Z43:BB43)/COUNT(Z$40:BB$40)</f>
        <v>0</v>
      </c>
      <c r="BF43" s="438">
        <f t="shared" si="25"/>
        <v>0</v>
      </c>
      <c r="BG43" s="203">
        <f t="shared" ref="BG43:BG48" si="27">SUM($Z43:$BD43)</f>
        <v>0</v>
      </c>
      <c r="BH43" s="203">
        <v>0</v>
      </c>
      <c r="BI43" s="204">
        <f t="shared" ref="BI43:BI65" si="28">SUMIF(Z43:BD43,"&lt;0",Z43:BD43)</f>
        <v>0</v>
      </c>
      <c r="BJ43" s="205">
        <f t="shared" ref="BJ43:BJ65" si="29">SUMIF(Z43:BD43,"&gt;0",Z43:BD43)</f>
        <v>0</v>
      </c>
    </row>
    <row r="44" spans="2:65" ht="15.5" x14ac:dyDescent="0.35">
      <c r="B44" s="177"/>
      <c r="C44" s="180">
        <v>15</v>
      </c>
      <c r="D44" s="259">
        <f t="shared" si="10"/>
        <v>0</v>
      </c>
      <c r="E44" s="259">
        <f t="shared" si="11"/>
        <v>0</v>
      </c>
      <c r="F44" s="259">
        <f t="shared" si="12"/>
        <v>0</v>
      </c>
      <c r="G44" s="259">
        <f t="shared" si="13"/>
        <v>0</v>
      </c>
      <c r="H44" s="259">
        <f t="shared" si="14"/>
        <v>0</v>
      </c>
      <c r="I44" s="259">
        <f t="shared" si="15"/>
        <v>0</v>
      </c>
      <c r="J44" s="259">
        <f t="shared" si="16"/>
        <v>0</v>
      </c>
      <c r="K44" s="259">
        <f t="shared" si="17"/>
        <v>0</v>
      </c>
      <c r="L44" s="259">
        <f t="shared" si="18"/>
        <v>0</v>
      </c>
      <c r="M44" s="259">
        <f t="shared" si="19"/>
        <v>0</v>
      </c>
      <c r="N44" s="259">
        <f t="shared" si="20"/>
        <v>0</v>
      </c>
      <c r="O44" s="259">
        <f t="shared" si="21"/>
        <v>0</v>
      </c>
      <c r="P44" s="38"/>
      <c r="Q44" s="178"/>
      <c r="X44" s="177"/>
      <c r="Y44" s="198">
        <v>3</v>
      </c>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38"/>
      <c r="BD44" s="38"/>
      <c r="BE44" s="437">
        <f t="shared" si="26"/>
        <v>0</v>
      </c>
      <c r="BF44" s="438">
        <f t="shared" si="25"/>
        <v>0</v>
      </c>
      <c r="BG44" s="203">
        <f t="shared" si="27"/>
        <v>0</v>
      </c>
      <c r="BH44" s="203">
        <v>0</v>
      </c>
      <c r="BI44" s="204">
        <f t="shared" si="28"/>
        <v>0</v>
      </c>
      <c r="BJ44" s="205">
        <f t="shared" si="29"/>
        <v>0</v>
      </c>
    </row>
    <row r="45" spans="2:65" ht="15.5" x14ac:dyDescent="0.35">
      <c r="B45" s="177"/>
      <c r="C45" s="180">
        <v>16</v>
      </c>
      <c r="D45" s="259">
        <f t="shared" si="10"/>
        <v>0</v>
      </c>
      <c r="E45" s="259">
        <f t="shared" si="11"/>
        <v>0</v>
      </c>
      <c r="F45" s="259">
        <f t="shared" si="12"/>
        <v>0</v>
      </c>
      <c r="G45" s="259">
        <f t="shared" si="13"/>
        <v>0</v>
      </c>
      <c r="H45" s="259">
        <f t="shared" si="14"/>
        <v>0</v>
      </c>
      <c r="I45" s="259">
        <f t="shared" si="15"/>
        <v>0</v>
      </c>
      <c r="J45" s="259">
        <f t="shared" si="16"/>
        <v>0</v>
      </c>
      <c r="K45" s="259">
        <f t="shared" si="17"/>
        <v>0</v>
      </c>
      <c r="L45" s="259">
        <f t="shared" si="18"/>
        <v>0</v>
      </c>
      <c r="M45" s="259">
        <f t="shared" si="19"/>
        <v>0</v>
      </c>
      <c r="N45" s="259">
        <f t="shared" si="20"/>
        <v>0</v>
      </c>
      <c r="O45" s="259">
        <f t="shared" si="21"/>
        <v>0</v>
      </c>
      <c r="P45" s="38"/>
      <c r="Q45" s="178"/>
      <c r="X45" s="177"/>
      <c r="Y45" s="198">
        <v>4</v>
      </c>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38"/>
      <c r="BD45" s="38"/>
      <c r="BE45" s="437">
        <f t="shared" si="26"/>
        <v>0</v>
      </c>
      <c r="BF45" s="438">
        <f t="shared" si="25"/>
        <v>0</v>
      </c>
      <c r="BG45" s="203">
        <f t="shared" si="27"/>
        <v>0</v>
      </c>
      <c r="BH45" s="203">
        <v>0</v>
      </c>
      <c r="BI45" s="204">
        <f t="shared" si="28"/>
        <v>0</v>
      </c>
      <c r="BJ45" s="205">
        <f t="shared" si="29"/>
        <v>0</v>
      </c>
    </row>
    <row r="46" spans="2:65" ht="15.5" x14ac:dyDescent="0.35">
      <c r="B46" s="177"/>
      <c r="C46" s="180">
        <v>17</v>
      </c>
      <c r="D46" s="259">
        <f t="shared" si="10"/>
        <v>0</v>
      </c>
      <c r="E46" s="259">
        <f t="shared" si="11"/>
        <v>0</v>
      </c>
      <c r="F46" s="259">
        <f t="shared" si="12"/>
        <v>0</v>
      </c>
      <c r="G46" s="259">
        <f t="shared" si="13"/>
        <v>0</v>
      </c>
      <c r="H46" s="259">
        <f t="shared" si="14"/>
        <v>0</v>
      </c>
      <c r="I46" s="259">
        <f t="shared" si="15"/>
        <v>0</v>
      </c>
      <c r="J46" s="259">
        <f t="shared" si="16"/>
        <v>0</v>
      </c>
      <c r="K46" s="259">
        <f t="shared" si="17"/>
        <v>0</v>
      </c>
      <c r="L46" s="259">
        <f t="shared" si="18"/>
        <v>0</v>
      </c>
      <c r="M46" s="259">
        <f t="shared" si="19"/>
        <v>0</v>
      </c>
      <c r="N46" s="259">
        <f t="shared" si="20"/>
        <v>0</v>
      </c>
      <c r="O46" s="259">
        <f t="shared" si="21"/>
        <v>0</v>
      </c>
      <c r="P46" s="38"/>
      <c r="Q46" s="178"/>
      <c r="X46" s="177"/>
      <c r="Y46" s="198">
        <v>5</v>
      </c>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38"/>
      <c r="BD46" s="38"/>
      <c r="BE46" s="437">
        <f t="shared" si="26"/>
        <v>0</v>
      </c>
      <c r="BF46" s="438">
        <f t="shared" si="25"/>
        <v>0</v>
      </c>
      <c r="BG46" s="203">
        <f t="shared" si="27"/>
        <v>0</v>
      </c>
      <c r="BH46" s="203">
        <v>0</v>
      </c>
      <c r="BI46" s="204">
        <f t="shared" si="28"/>
        <v>0</v>
      </c>
      <c r="BJ46" s="205">
        <f t="shared" si="29"/>
        <v>0</v>
      </c>
    </row>
    <row r="47" spans="2:65" ht="15.5" x14ac:dyDescent="0.35">
      <c r="B47" s="177"/>
      <c r="C47" s="180">
        <v>18</v>
      </c>
      <c r="D47" s="259">
        <f t="shared" si="10"/>
        <v>0</v>
      </c>
      <c r="E47" s="259">
        <f t="shared" si="11"/>
        <v>0</v>
      </c>
      <c r="F47" s="259">
        <f t="shared" si="12"/>
        <v>0</v>
      </c>
      <c r="G47" s="259">
        <f t="shared" si="13"/>
        <v>0</v>
      </c>
      <c r="H47" s="259">
        <f t="shared" si="14"/>
        <v>0</v>
      </c>
      <c r="I47" s="259">
        <f t="shared" si="15"/>
        <v>0</v>
      </c>
      <c r="J47" s="259">
        <f t="shared" si="16"/>
        <v>0</v>
      </c>
      <c r="K47" s="259">
        <f t="shared" si="17"/>
        <v>0</v>
      </c>
      <c r="L47" s="259">
        <f t="shared" si="18"/>
        <v>0</v>
      </c>
      <c r="M47" s="259">
        <f t="shared" si="19"/>
        <v>0</v>
      </c>
      <c r="N47" s="259">
        <f t="shared" si="20"/>
        <v>0</v>
      </c>
      <c r="O47" s="259">
        <f t="shared" si="21"/>
        <v>0</v>
      </c>
      <c r="P47" s="38"/>
      <c r="Q47" s="178"/>
      <c r="S47" s="98"/>
      <c r="T47" s="98"/>
      <c r="X47" s="177"/>
      <c r="Y47" s="198">
        <v>6</v>
      </c>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38"/>
      <c r="BD47" s="38"/>
      <c r="BE47" s="437">
        <f t="shared" si="26"/>
        <v>0</v>
      </c>
      <c r="BF47" s="438">
        <f t="shared" si="25"/>
        <v>0</v>
      </c>
      <c r="BG47" s="203">
        <f t="shared" si="27"/>
        <v>0</v>
      </c>
      <c r="BH47" s="203">
        <v>0</v>
      </c>
      <c r="BI47" s="204">
        <f t="shared" si="28"/>
        <v>0</v>
      </c>
      <c r="BJ47" s="205">
        <f t="shared" si="29"/>
        <v>0</v>
      </c>
    </row>
    <row r="48" spans="2:65" ht="15.5" x14ac:dyDescent="0.35">
      <c r="B48" s="177"/>
      <c r="C48" s="180">
        <v>19</v>
      </c>
      <c r="D48" s="259">
        <f t="shared" si="10"/>
        <v>0</v>
      </c>
      <c r="E48" s="259">
        <f t="shared" si="11"/>
        <v>0</v>
      </c>
      <c r="F48" s="259">
        <f t="shared" si="12"/>
        <v>0</v>
      </c>
      <c r="G48" s="259">
        <f t="shared" si="13"/>
        <v>0</v>
      </c>
      <c r="H48" s="259">
        <f t="shared" si="14"/>
        <v>0</v>
      </c>
      <c r="I48" s="259">
        <f t="shared" si="15"/>
        <v>0</v>
      </c>
      <c r="J48" s="259">
        <f t="shared" si="16"/>
        <v>0</v>
      </c>
      <c r="K48" s="259">
        <f t="shared" si="17"/>
        <v>0</v>
      </c>
      <c r="L48" s="259">
        <f t="shared" si="18"/>
        <v>0</v>
      </c>
      <c r="M48" s="259">
        <f t="shared" si="19"/>
        <v>0</v>
      </c>
      <c r="N48" s="259">
        <f t="shared" si="20"/>
        <v>0</v>
      </c>
      <c r="O48" s="259">
        <f t="shared" si="21"/>
        <v>0</v>
      </c>
      <c r="P48" s="38"/>
      <c r="Q48" s="178"/>
      <c r="X48" s="177"/>
      <c r="Y48" s="198">
        <v>7</v>
      </c>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38"/>
      <c r="BD48" s="38"/>
      <c r="BE48" s="437">
        <f t="shared" si="26"/>
        <v>0</v>
      </c>
      <c r="BF48" s="438">
        <f t="shared" si="25"/>
        <v>0</v>
      </c>
      <c r="BG48" s="203">
        <f t="shared" si="27"/>
        <v>0</v>
      </c>
      <c r="BH48" s="203">
        <v>0</v>
      </c>
      <c r="BI48" s="204">
        <f t="shared" si="28"/>
        <v>0</v>
      </c>
      <c r="BJ48" s="205">
        <f t="shared" si="29"/>
        <v>0</v>
      </c>
    </row>
    <row r="49" spans="2:65" ht="15.5" x14ac:dyDescent="0.35">
      <c r="B49" s="177"/>
      <c r="C49" s="180">
        <v>20</v>
      </c>
      <c r="D49" s="259">
        <f t="shared" si="10"/>
        <v>0</v>
      </c>
      <c r="E49" s="259">
        <f t="shared" si="11"/>
        <v>0</v>
      </c>
      <c r="F49" s="259">
        <f t="shared" si="12"/>
        <v>0</v>
      </c>
      <c r="G49" s="259">
        <f t="shared" si="13"/>
        <v>0</v>
      </c>
      <c r="H49" s="259">
        <f t="shared" si="14"/>
        <v>0</v>
      </c>
      <c r="I49" s="259">
        <f t="shared" si="15"/>
        <v>0</v>
      </c>
      <c r="J49" s="259">
        <f t="shared" si="16"/>
        <v>0</v>
      </c>
      <c r="K49" s="259">
        <f t="shared" si="17"/>
        <v>0</v>
      </c>
      <c r="L49" s="259">
        <f t="shared" si="18"/>
        <v>0</v>
      </c>
      <c r="M49" s="259">
        <f t="shared" si="19"/>
        <v>0</v>
      </c>
      <c r="N49" s="259">
        <f t="shared" si="20"/>
        <v>0</v>
      </c>
      <c r="O49" s="259">
        <f t="shared" si="21"/>
        <v>0</v>
      </c>
      <c r="P49" s="38"/>
      <c r="Q49" s="178"/>
      <c r="X49" s="177"/>
      <c r="Y49" s="198">
        <v>8</v>
      </c>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38"/>
      <c r="BD49" s="38"/>
      <c r="BE49" s="437">
        <f t="shared" si="26"/>
        <v>0</v>
      </c>
      <c r="BF49" s="438">
        <f t="shared" si="25"/>
        <v>0</v>
      </c>
      <c r="BG49" s="203">
        <f t="shared" ref="BG49:BG64" si="30">(SUMIF($Z$41:$BD$41,"Sat",$Z49:$BD49)+SUMIF($Z$41:$BD$41,"Sun",$Z49:$BD49))</f>
        <v>0</v>
      </c>
      <c r="BH49" s="203">
        <f>(SUM($Z49:$BD49)-(SUMIF($Z$41:$BD$41,"Sat",$Z49:$BD49)+SUMIF($Z$41:$BD$41,"Sun",$Z49:$BD49)))</f>
        <v>0</v>
      </c>
      <c r="BI49" s="204">
        <f t="shared" si="28"/>
        <v>0</v>
      </c>
      <c r="BJ49" s="205">
        <f t="shared" si="29"/>
        <v>0</v>
      </c>
    </row>
    <row r="50" spans="2:65" ht="15.5" x14ac:dyDescent="0.35">
      <c r="B50" s="177"/>
      <c r="C50" s="180">
        <v>21</v>
      </c>
      <c r="D50" s="259">
        <f t="shared" si="10"/>
        <v>0</v>
      </c>
      <c r="E50" s="259">
        <f t="shared" si="11"/>
        <v>0</v>
      </c>
      <c r="F50" s="259">
        <f t="shared" si="12"/>
        <v>0</v>
      </c>
      <c r="G50" s="259">
        <f t="shared" si="13"/>
        <v>0</v>
      </c>
      <c r="H50" s="259">
        <f t="shared" si="14"/>
        <v>0</v>
      </c>
      <c r="I50" s="259">
        <f t="shared" si="15"/>
        <v>0</v>
      </c>
      <c r="J50" s="259">
        <f t="shared" si="16"/>
        <v>0</v>
      </c>
      <c r="K50" s="259">
        <f t="shared" si="17"/>
        <v>0</v>
      </c>
      <c r="L50" s="259">
        <f t="shared" si="18"/>
        <v>0</v>
      </c>
      <c r="M50" s="259">
        <f t="shared" si="19"/>
        <v>0</v>
      </c>
      <c r="N50" s="259">
        <f t="shared" si="20"/>
        <v>0</v>
      </c>
      <c r="O50" s="259">
        <f t="shared" si="21"/>
        <v>0</v>
      </c>
      <c r="P50" s="38"/>
      <c r="Q50" s="178"/>
      <c r="U50" s="319"/>
      <c r="X50" s="177"/>
      <c r="Y50" s="198">
        <v>9</v>
      </c>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38"/>
      <c r="BD50" s="38"/>
      <c r="BE50" s="437">
        <f t="shared" si="26"/>
        <v>0</v>
      </c>
      <c r="BF50" s="438">
        <f t="shared" si="25"/>
        <v>0</v>
      </c>
      <c r="BG50" s="203">
        <f t="shared" si="30"/>
        <v>0</v>
      </c>
      <c r="BH50" s="203">
        <f>(SUM($Z50:$BD50)-(SUMIF($Z$41:$BD$41,"Sat",$Z50:$BD50)+SUMIF($Z$41:$BD$41,"Sun",$Z50:$BD50)))</f>
        <v>0</v>
      </c>
      <c r="BI50" s="204">
        <f t="shared" si="28"/>
        <v>0</v>
      </c>
      <c r="BJ50" s="205">
        <f t="shared" si="29"/>
        <v>0</v>
      </c>
    </row>
    <row r="51" spans="2:65" ht="15.5" x14ac:dyDescent="0.35">
      <c r="B51" s="177"/>
      <c r="C51" s="180">
        <v>22</v>
      </c>
      <c r="D51" s="259">
        <f t="shared" si="10"/>
        <v>0</v>
      </c>
      <c r="E51" s="259">
        <f t="shared" si="11"/>
        <v>0</v>
      </c>
      <c r="F51" s="259">
        <f t="shared" si="12"/>
        <v>0</v>
      </c>
      <c r="G51" s="259">
        <f t="shared" si="13"/>
        <v>0</v>
      </c>
      <c r="H51" s="259">
        <f t="shared" si="14"/>
        <v>0</v>
      </c>
      <c r="I51" s="259">
        <f t="shared" si="15"/>
        <v>0</v>
      </c>
      <c r="J51" s="259">
        <f t="shared" si="16"/>
        <v>0</v>
      </c>
      <c r="K51" s="259">
        <f t="shared" si="17"/>
        <v>0</v>
      </c>
      <c r="L51" s="259">
        <f t="shared" si="18"/>
        <v>0</v>
      </c>
      <c r="M51" s="259">
        <f t="shared" si="19"/>
        <v>0</v>
      </c>
      <c r="N51" s="259">
        <f t="shared" si="20"/>
        <v>0</v>
      </c>
      <c r="O51" s="259">
        <f t="shared" si="21"/>
        <v>0</v>
      </c>
      <c r="P51" s="38"/>
      <c r="Q51" s="178"/>
      <c r="U51" s="319"/>
      <c r="X51" s="177"/>
      <c r="Y51" s="198">
        <v>10</v>
      </c>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38"/>
      <c r="BD51" s="38"/>
      <c r="BE51" s="437">
        <f t="shared" si="26"/>
        <v>0</v>
      </c>
      <c r="BF51" s="438">
        <f t="shared" si="25"/>
        <v>0</v>
      </c>
      <c r="BG51" s="203">
        <f t="shared" si="30"/>
        <v>0</v>
      </c>
      <c r="BH51" s="203">
        <f t="shared" ref="BH51:BH64" si="31">(SUM($Z51:$BD51)-(SUMIF($Z$41:$BD$41,"Sat",$Z51:$BD51)+SUMIF($Z$41:$BD$41,"Sun",$Z51:$BD51)))</f>
        <v>0</v>
      </c>
      <c r="BI51" s="204">
        <f t="shared" si="28"/>
        <v>0</v>
      </c>
      <c r="BJ51" s="205">
        <f t="shared" si="29"/>
        <v>0</v>
      </c>
    </row>
    <row r="52" spans="2:65" ht="15.5" x14ac:dyDescent="0.35">
      <c r="B52" s="177"/>
      <c r="C52" s="180">
        <v>23</v>
      </c>
      <c r="D52" s="259">
        <f t="shared" si="10"/>
        <v>0</v>
      </c>
      <c r="E52" s="259">
        <f t="shared" si="11"/>
        <v>0</v>
      </c>
      <c r="F52" s="259">
        <f t="shared" si="12"/>
        <v>0</v>
      </c>
      <c r="G52" s="259">
        <f t="shared" si="13"/>
        <v>0</v>
      </c>
      <c r="H52" s="259">
        <f t="shared" si="14"/>
        <v>0</v>
      </c>
      <c r="I52" s="259">
        <f t="shared" si="15"/>
        <v>0</v>
      </c>
      <c r="J52" s="259">
        <f t="shared" si="16"/>
        <v>0</v>
      </c>
      <c r="K52" s="259">
        <f t="shared" si="17"/>
        <v>0</v>
      </c>
      <c r="L52" s="259">
        <f t="shared" si="18"/>
        <v>0</v>
      </c>
      <c r="M52" s="259">
        <f t="shared" si="19"/>
        <v>0</v>
      </c>
      <c r="N52" s="259">
        <f t="shared" si="20"/>
        <v>0</v>
      </c>
      <c r="O52" s="259">
        <f t="shared" si="21"/>
        <v>0</v>
      </c>
      <c r="P52" s="38"/>
      <c r="Q52" s="178"/>
      <c r="U52" s="319"/>
      <c r="X52" s="177"/>
      <c r="Y52" s="198">
        <v>11</v>
      </c>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38"/>
      <c r="BD52" s="38"/>
      <c r="BE52" s="437">
        <f t="shared" si="26"/>
        <v>0</v>
      </c>
      <c r="BF52" s="438">
        <f t="shared" si="25"/>
        <v>0</v>
      </c>
      <c r="BG52" s="203">
        <f t="shared" si="30"/>
        <v>0</v>
      </c>
      <c r="BH52" s="203">
        <f t="shared" si="31"/>
        <v>0</v>
      </c>
      <c r="BI52" s="204">
        <f t="shared" si="28"/>
        <v>0</v>
      </c>
      <c r="BJ52" s="205">
        <f t="shared" si="29"/>
        <v>0</v>
      </c>
    </row>
    <row r="53" spans="2:65" ht="15.5" x14ac:dyDescent="0.35">
      <c r="B53" s="177"/>
      <c r="C53" s="181">
        <v>24</v>
      </c>
      <c r="D53" s="260">
        <f t="shared" si="10"/>
        <v>0</v>
      </c>
      <c r="E53" s="260">
        <f t="shared" si="11"/>
        <v>0</v>
      </c>
      <c r="F53" s="260">
        <f t="shared" si="12"/>
        <v>0</v>
      </c>
      <c r="G53" s="260">
        <f t="shared" si="13"/>
        <v>0</v>
      </c>
      <c r="H53" s="260">
        <f t="shared" si="14"/>
        <v>0</v>
      </c>
      <c r="I53" s="260">
        <f t="shared" si="15"/>
        <v>0</v>
      </c>
      <c r="J53" s="260">
        <f t="shared" si="16"/>
        <v>0</v>
      </c>
      <c r="K53" s="260">
        <f t="shared" si="17"/>
        <v>0</v>
      </c>
      <c r="L53" s="260">
        <f t="shared" si="18"/>
        <v>0</v>
      </c>
      <c r="M53" s="260">
        <f t="shared" si="19"/>
        <v>0</v>
      </c>
      <c r="N53" s="260">
        <f t="shared" si="20"/>
        <v>0</v>
      </c>
      <c r="O53" s="260">
        <f t="shared" si="21"/>
        <v>0</v>
      </c>
      <c r="P53" s="38"/>
      <c r="Q53" s="178"/>
      <c r="U53" s="319"/>
      <c r="X53" s="177"/>
      <c r="Y53" s="198">
        <v>12</v>
      </c>
      <c r="Z53" s="199"/>
      <c r="AA53" s="199"/>
      <c r="AB53" s="199"/>
      <c r="AC53" s="199"/>
      <c r="AD53" s="199"/>
      <c r="AE53" s="199"/>
      <c r="AF53" s="199"/>
      <c r="AG53" s="199"/>
      <c r="AH53" s="199"/>
      <c r="AI53" s="199"/>
      <c r="AJ53" s="199"/>
      <c r="AK53" s="199"/>
      <c r="AL53" s="199"/>
      <c r="AM53" s="199"/>
      <c r="AN53" s="199"/>
      <c r="AO53" s="199"/>
      <c r="AP53" s="199"/>
      <c r="AQ53" s="199"/>
      <c r="AR53" s="199"/>
      <c r="AS53" s="199"/>
      <c r="AT53" s="199"/>
      <c r="AU53" s="199"/>
      <c r="AV53" s="199"/>
      <c r="AW53" s="199"/>
      <c r="AX53" s="199"/>
      <c r="AY53" s="199"/>
      <c r="AZ53" s="199"/>
      <c r="BA53" s="199"/>
      <c r="BB53" s="199"/>
      <c r="BC53" s="38"/>
      <c r="BD53" s="38"/>
      <c r="BE53" s="437">
        <f t="shared" si="26"/>
        <v>0</v>
      </c>
      <c r="BF53" s="438">
        <f t="shared" si="25"/>
        <v>0</v>
      </c>
      <c r="BG53" s="203">
        <f t="shared" si="30"/>
        <v>0</v>
      </c>
      <c r="BH53" s="203">
        <f t="shared" si="31"/>
        <v>0</v>
      </c>
      <c r="BI53" s="204">
        <f t="shared" si="28"/>
        <v>0</v>
      </c>
      <c r="BJ53" s="205">
        <f t="shared" si="29"/>
        <v>0</v>
      </c>
    </row>
    <row r="54" spans="2:65" ht="15.75" customHeight="1" x14ac:dyDescent="0.35">
      <c r="B54" s="177"/>
      <c r="C54" s="182"/>
      <c r="D54" s="38"/>
      <c r="E54" s="38"/>
      <c r="F54" s="38"/>
      <c r="G54" s="38"/>
      <c r="H54" s="38"/>
      <c r="I54" s="38"/>
      <c r="J54" s="38"/>
      <c r="K54" s="38"/>
      <c r="L54" s="38"/>
      <c r="M54" s="38"/>
      <c r="N54" s="38"/>
      <c r="O54" s="38"/>
      <c r="P54" s="38"/>
      <c r="Q54" s="178"/>
      <c r="X54" s="177"/>
      <c r="Y54" s="198">
        <v>13</v>
      </c>
      <c r="Z54" s="199"/>
      <c r="AA54" s="199"/>
      <c r="AB54" s="199"/>
      <c r="AC54" s="199"/>
      <c r="AD54" s="199"/>
      <c r="AE54" s="199"/>
      <c r="AF54" s="199"/>
      <c r="AG54" s="199"/>
      <c r="AH54" s="199"/>
      <c r="AI54" s="199"/>
      <c r="AJ54" s="199"/>
      <c r="AK54" s="199"/>
      <c r="AL54" s="199"/>
      <c r="AM54" s="199"/>
      <c r="AN54" s="199"/>
      <c r="AO54" s="199"/>
      <c r="AP54" s="199"/>
      <c r="AQ54" s="199"/>
      <c r="AR54" s="199"/>
      <c r="AS54" s="199"/>
      <c r="AT54" s="199"/>
      <c r="AU54" s="199"/>
      <c r="AV54" s="199"/>
      <c r="AW54" s="199"/>
      <c r="AX54" s="199"/>
      <c r="AY54" s="199"/>
      <c r="AZ54" s="199"/>
      <c r="BA54" s="199"/>
      <c r="BB54" s="199"/>
      <c r="BC54" s="38"/>
      <c r="BD54" s="38"/>
      <c r="BE54" s="437">
        <f t="shared" si="26"/>
        <v>0</v>
      </c>
      <c r="BF54" s="438">
        <f t="shared" si="25"/>
        <v>0</v>
      </c>
      <c r="BG54" s="203">
        <f t="shared" si="30"/>
        <v>0</v>
      </c>
      <c r="BH54" s="203">
        <f t="shared" si="31"/>
        <v>0</v>
      </c>
      <c r="BI54" s="204">
        <f t="shared" si="28"/>
        <v>0</v>
      </c>
      <c r="BJ54" s="205">
        <f t="shared" si="29"/>
        <v>0</v>
      </c>
    </row>
    <row r="55" spans="2:65" ht="15.5" x14ac:dyDescent="0.35">
      <c r="B55" s="177"/>
      <c r="C55" s="329"/>
      <c r="D55" s="38"/>
      <c r="E55" s="38"/>
      <c r="F55" s="38"/>
      <c r="G55" s="38"/>
      <c r="H55" s="38"/>
      <c r="I55" s="38"/>
      <c r="J55" s="38"/>
      <c r="K55" s="38"/>
      <c r="L55" s="38"/>
      <c r="M55" s="38"/>
      <c r="N55" s="38"/>
      <c r="O55" s="38"/>
      <c r="P55" s="38"/>
      <c r="Q55" s="178"/>
      <c r="X55" s="177"/>
      <c r="Y55" s="198">
        <v>14</v>
      </c>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38"/>
      <c r="BD55" s="38"/>
      <c r="BE55" s="437">
        <f t="shared" si="26"/>
        <v>0</v>
      </c>
      <c r="BF55" s="438">
        <f t="shared" si="25"/>
        <v>0</v>
      </c>
      <c r="BG55" s="203">
        <f t="shared" si="30"/>
        <v>0</v>
      </c>
      <c r="BH55" s="203">
        <f t="shared" si="31"/>
        <v>0</v>
      </c>
      <c r="BI55" s="204">
        <f t="shared" si="28"/>
        <v>0</v>
      </c>
      <c r="BJ55" s="205">
        <f t="shared" si="29"/>
        <v>0</v>
      </c>
    </row>
    <row r="56" spans="2:65" ht="15.5" x14ac:dyDescent="0.35">
      <c r="B56" s="177"/>
      <c r="C56" s="38"/>
      <c r="D56" s="38"/>
      <c r="E56" s="38"/>
      <c r="F56" s="38"/>
      <c r="G56" s="38"/>
      <c r="H56" s="38"/>
      <c r="I56" s="38"/>
      <c r="J56" s="238"/>
      <c r="K56" s="239"/>
      <c r="L56" s="239"/>
      <c r="M56" s="239"/>
      <c r="N56" s="239"/>
      <c r="O56" s="239"/>
      <c r="P56" s="239"/>
      <c r="Q56" s="178"/>
      <c r="X56" s="177"/>
      <c r="Y56" s="198">
        <v>15</v>
      </c>
      <c r="Z56" s="199"/>
      <c r="AA56" s="199"/>
      <c r="AB56" s="199"/>
      <c r="AC56" s="199"/>
      <c r="AD56" s="199"/>
      <c r="AE56" s="199"/>
      <c r="AF56" s="199"/>
      <c r="AG56" s="199"/>
      <c r="AH56" s="199"/>
      <c r="AI56" s="199"/>
      <c r="AJ56" s="199"/>
      <c r="AK56" s="199"/>
      <c r="AL56" s="199"/>
      <c r="AM56" s="199"/>
      <c r="AN56" s="199"/>
      <c r="AO56" s="199"/>
      <c r="AP56" s="199"/>
      <c r="AQ56" s="199"/>
      <c r="AR56" s="199"/>
      <c r="AS56" s="199"/>
      <c r="AT56" s="199"/>
      <c r="AU56" s="199"/>
      <c r="AV56" s="199"/>
      <c r="AW56" s="199"/>
      <c r="AX56" s="199"/>
      <c r="AY56" s="199"/>
      <c r="AZ56" s="199"/>
      <c r="BA56" s="199"/>
      <c r="BB56" s="199"/>
      <c r="BC56" s="38"/>
      <c r="BD56" s="38"/>
      <c r="BE56" s="437">
        <f t="shared" si="26"/>
        <v>0</v>
      </c>
      <c r="BF56" s="438">
        <f t="shared" si="25"/>
        <v>0</v>
      </c>
      <c r="BG56" s="203">
        <f t="shared" si="30"/>
        <v>0</v>
      </c>
      <c r="BH56" s="203">
        <f t="shared" si="31"/>
        <v>0</v>
      </c>
      <c r="BI56" s="204">
        <f t="shared" si="28"/>
        <v>0</v>
      </c>
      <c r="BJ56" s="205">
        <f t="shared" si="29"/>
        <v>0</v>
      </c>
    </row>
    <row r="57" spans="2:65" ht="15.5" x14ac:dyDescent="0.35">
      <c r="B57" s="177"/>
      <c r="C57" s="38"/>
      <c r="D57" s="38"/>
      <c r="E57" s="38"/>
      <c r="F57" s="38"/>
      <c r="G57" s="38"/>
      <c r="H57" s="38"/>
      <c r="I57" s="38"/>
      <c r="J57" s="238"/>
      <c r="K57" s="239"/>
      <c r="L57" s="239"/>
      <c r="M57" s="239"/>
      <c r="N57" s="239"/>
      <c r="O57" s="239"/>
      <c r="P57" s="239"/>
      <c r="Q57" s="178"/>
      <c r="X57" s="177"/>
      <c r="Y57" s="198">
        <v>16</v>
      </c>
      <c r="Z57" s="199"/>
      <c r="AA57" s="199"/>
      <c r="AB57" s="199"/>
      <c r="AC57" s="199"/>
      <c r="AD57" s="199"/>
      <c r="AE57" s="199"/>
      <c r="AF57" s="199"/>
      <c r="AG57" s="199"/>
      <c r="AH57" s="199"/>
      <c r="AI57" s="199"/>
      <c r="AJ57" s="199"/>
      <c r="AK57" s="199"/>
      <c r="AL57" s="199"/>
      <c r="AM57" s="199"/>
      <c r="AN57" s="199"/>
      <c r="AO57" s="199"/>
      <c r="AP57" s="199"/>
      <c r="AQ57" s="199"/>
      <c r="AR57" s="199"/>
      <c r="AS57" s="199"/>
      <c r="AT57" s="199"/>
      <c r="AU57" s="199"/>
      <c r="AV57" s="199"/>
      <c r="AW57" s="199"/>
      <c r="AX57" s="199"/>
      <c r="AY57" s="199"/>
      <c r="AZ57" s="199"/>
      <c r="BA57" s="199"/>
      <c r="BB57" s="199"/>
      <c r="BC57" s="38"/>
      <c r="BD57" s="38"/>
      <c r="BE57" s="437">
        <f t="shared" si="26"/>
        <v>0</v>
      </c>
      <c r="BF57" s="438">
        <f t="shared" si="25"/>
        <v>0</v>
      </c>
      <c r="BG57" s="203">
        <f t="shared" si="30"/>
        <v>0</v>
      </c>
      <c r="BH57" s="203">
        <f t="shared" si="31"/>
        <v>0</v>
      </c>
      <c r="BI57" s="204">
        <f t="shared" si="28"/>
        <v>0</v>
      </c>
      <c r="BJ57" s="205">
        <f t="shared" si="29"/>
        <v>0</v>
      </c>
    </row>
    <row r="58" spans="2:65" ht="15.65" customHeight="1" x14ac:dyDescent="0.35">
      <c r="B58" s="177"/>
      <c r="C58" s="38"/>
      <c r="D58" s="38"/>
      <c r="E58" s="38"/>
      <c r="F58" s="38"/>
      <c r="G58" s="38"/>
      <c r="H58" s="38"/>
      <c r="I58" s="38"/>
      <c r="J58" s="238"/>
      <c r="K58" s="239"/>
      <c r="L58" s="239"/>
      <c r="M58" s="239"/>
      <c r="N58" s="239"/>
      <c r="O58" s="239"/>
      <c r="P58" s="239"/>
      <c r="Q58" s="178"/>
      <c r="X58" s="177"/>
      <c r="Y58" s="198">
        <v>17</v>
      </c>
      <c r="Z58" s="199"/>
      <c r="AA58" s="199"/>
      <c r="AB58" s="199"/>
      <c r="AC58" s="199"/>
      <c r="AD58" s="199"/>
      <c r="AE58" s="199"/>
      <c r="AF58" s="199"/>
      <c r="AG58" s="199"/>
      <c r="AH58" s="199"/>
      <c r="AI58" s="199"/>
      <c r="AJ58" s="199"/>
      <c r="AK58" s="199"/>
      <c r="AL58" s="199"/>
      <c r="AM58" s="199"/>
      <c r="AN58" s="199"/>
      <c r="AO58" s="199"/>
      <c r="AP58" s="199"/>
      <c r="AQ58" s="199"/>
      <c r="AR58" s="199"/>
      <c r="AS58" s="199"/>
      <c r="AT58" s="199"/>
      <c r="AU58" s="199"/>
      <c r="AV58" s="199"/>
      <c r="AW58" s="199"/>
      <c r="AX58" s="199"/>
      <c r="AY58" s="199"/>
      <c r="AZ58" s="199"/>
      <c r="BA58" s="199"/>
      <c r="BB58" s="199"/>
      <c r="BC58" s="38"/>
      <c r="BD58" s="38"/>
      <c r="BE58" s="437">
        <f t="shared" si="26"/>
        <v>0</v>
      </c>
      <c r="BF58" s="438">
        <f t="shared" si="25"/>
        <v>0</v>
      </c>
      <c r="BG58" s="203">
        <f t="shared" si="30"/>
        <v>0</v>
      </c>
      <c r="BH58" s="203">
        <f t="shared" si="31"/>
        <v>0</v>
      </c>
      <c r="BI58" s="204">
        <f t="shared" si="28"/>
        <v>0</v>
      </c>
      <c r="BJ58" s="205">
        <f t="shared" si="29"/>
        <v>0</v>
      </c>
    </row>
    <row r="59" spans="2:65" ht="16" thickBot="1" x14ac:dyDescent="0.4">
      <c r="B59" s="177"/>
      <c r="C59" s="38"/>
      <c r="D59" s="38"/>
      <c r="E59" s="38"/>
      <c r="F59" s="38"/>
      <c r="G59" s="38"/>
      <c r="H59" s="38"/>
      <c r="I59" s="38"/>
      <c r="J59" s="238"/>
      <c r="K59" s="239"/>
      <c r="L59" s="239"/>
      <c r="M59" s="239"/>
      <c r="N59" s="239"/>
      <c r="O59" s="239"/>
      <c r="P59" s="239"/>
      <c r="Q59" s="178"/>
      <c r="S59" s="105"/>
      <c r="U59" s="319"/>
      <c r="X59" s="177"/>
      <c r="Y59" s="198">
        <v>18</v>
      </c>
      <c r="Z59" s="199"/>
      <c r="AA59" s="199"/>
      <c r="AB59" s="199"/>
      <c r="AC59" s="199"/>
      <c r="AD59" s="199"/>
      <c r="AE59" s="199"/>
      <c r="AF59" s="199"/>
      <c r="AG59" s="199"/>
      <c r="AH59" s="199"/>
      <c r="AI59" s="199"/>
      <c r="AJ59" s="199"/>
      <c r="AK59" s="199"/>
      <c r="AL59" s="199"/>
      <c r="AM59" s="199"/>
      <c r="AN59" s="199"/>
      <c r="AO59" s="199"/>
      <c r="AP59" s="199"/>
      <c r="AQ59" s="199"/>
      <c r="AR59" s="199"/>
      <c r="AS59" s="199"/>
      <c r="AT59" s="199"/>
      <c r="AU59" s="199"/>
      <c r="AV59" s="199"/>
      <c r="AW59" s="199"/>
      <c r="AX59" s="199"/>
      <c r="AY59" s="199"/>
      <c r="AZ59" s="199"/>
      <c r="BA59" s="199"/>
      <c r="BB59" s="199"/>
      <c r="BC59" s="38"/>
      <c r="BD59" s="38"/>
      <c r="BE59" s="437">
        <f t="shared" si="26"/>
        <v>0</v>
      </c>
      <c r="BF59" s="438">
        <f t="shared" si="25"/>
        <v>0</v>
      </c>
      <c r="BG59" s="203">
        <f t="shared" si="30"/>
        <v>0</v>
      </c>
      <c r="BH59" s="203">
        <f t="shared" si="31"/>
        <v>0</v>
      </c>
      <c r="BI59" s="204">
        <f t="shared" si="28"/>
        <v>0</v>
      </c>
      <c r="BJ59" s="205">
        <f t="shared" si="29"/>
        <v>0</v>
      </c>
    </row>
    <row r="60" spans="2:65" ht="15.5" x14ac:dyDescent="0.35">
      <c r="B60" s="170" t="str">
        <f>"Version: " &amp; Version</f>
        <v>Version: RD2 FINAL</v>
      </c>
      <c r="C60" s="171"/>
      <c r="D60" s="171"/>
      <c r="E60" s="171"/>
      <c r="F60" s="171"/>
      <c r="G60" s="171"/>
      <c r="H60" s="171"/>
      <c r="I60" s="171"/>
      <c r="J60" s="125"/>
      <c r="K60" s="125"/>
      <c r="L60" s="125"/>
      <c r="M60" s="125"/>
      <c r="N60" s="125"/>
      <c r="O60" s="125"/>
      <c r="P60" s="125"/>
      <c r="Q60" s="172"/>
      <c r="U60" s="319"/>
      <c r="X60" s="177"/>
      <c r="Y60" s="198">
        <v>19</v>
      </c>
      <c r="Z60" s="199"/>
      <c r="AA60" s="199"/>
      <c r="AB60" s="199"/>
      <c r="AC60" s="199"/>
      <c r="AD60" s="199"/>
      <c r="AE60" s="199"/>
      <c r="AF60" s="199"/>
      <c r="AG60" s="199"/>
      <c r="AH60" s="199"/>
      <c r="AI60" s="199"/>
      <c r="AJ60" s="199"/>
      <c r="AK60" s="199"/>
      <c r="AL60" s="199"/>
      <c r="AM60" s="199"/>
      <c r="AN60" s="199"/>
      <c r="AO60" s="199"/>
      <c r="AP60" s="199"/>
      <c r="AQ60" s="199"/>
      <c r="AR60" s="199"/>
      <c r="AS60" s="199"/>
      <c r="AT60" s="199"/>
      <c r="AU60" s="199"/>
      <c r="AV60" s="199"/>
      <c r="AW60" s="199"/>
      <c r="AX60" s="199"/>
      <c r="AY60" s="199"/>
      <c r="AZ60" s="199"/>
      <c r="BA60" s="199"/>
      <c r="BB60" s="199"/>
      <c r="BC60" s="38"/>
      <c r="BD60" s="38"/>
      <c r="BE60" s="437">
        <f t="shared" si="26"/>
        <v>0</v>
      </c>
      <c r="BF60" s="438">
        <f t="shared" si="25"/>
        <v>0</v>
      </c>
      <c r="BG60" s="203">
        <f t="shared" si="30"/>
        <v>0</v>
      </c>
      <c r="BH60" s="203">
        <f t="shared" si="31"/>
        <v>0</v>
      </c>
      <c r="BI60" s="204">
        <f t="shared" si="28"/>
        <v>0</v>
      </c>
      <c r="BJ60" s="205">
        <f t="shared" si="29"/>
        <v>0</v>
      </c>
    </row>
    <row r="61" spans="2:65" ht="15.5" x14ac:dyDescent="0.35">
      <c r="B61" s="173"/>
      <c r="C61" s="72"/>
      <c r="D61" s="72"/>
      <c r="E61" s="72"/>
      <c r="F61" s="72"/>
      <c r="G61" s="72"/>
      <c r="H61" s="173" t="s">
        <v>134</v>
      </c>
      <c r="I61" s="72"/>
      <c r="J61" s="72"/>
      <c r="K61" s="72"/>
      <c r="L61" s="72"/>
      <c r="M61" s="72"/>
      <c r="N61" s="72"/>
      <c r="O61" s="72"/>
      <c r="P61" s="72"/>
      <c r="Q61" s="174"/>
      <c r="R61" s="305"/>
      <c r="S61" s="319"/>
      <c r="T61" s="319"/>
      <c r="U61" s="319"/>
      <c r="X61" s="177"/>
      <c r="Y61" s="198">
        <v>20</v>
      </c>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c r="AV61" s="199"/>
      <c r="AW61" s="199"/>
      <c r="AX61" s="199"/>
      <c r="AY61" s="199"/>
      <c r="AZ61" s="199"/>
      <c r="BA61" s="199"/>
      <c r="BB61" s="199"/>
      <c r="BC61" s="38"/>
      <c r="BD61" s="38"/>
      <c r="BE61" s="437">
        <f t="shared" si="26"/>
        <v>0</v>
      </c>
      <c r="BF61" s="438">
        <f t="shared" si="25"/>
        <v>0</v>
      </c>
      <c r="BG61" s="203">
        <f t="shared" si="30"/>
        <v>0</v>
      </c>
      <c r="BH61" s="203">
        <f t="shared" si="31"/>
        <v>0</v>
      </c>
      <c r="BI61" s="204">
        <f t="shared" si="28"/>
        <v>0</v>
      </c>
      <c r="BJ61" s="205">
        <f t="shared" si="29"/>
        <v>0</v>
      </c>
    </row>
    <row r="62" spans="2:65" ht="15.5" x14ac:dyDescent="0.35">
      <c r="B62" s="173"/>
      <c r="C62" s="72"/>
      <c r="D62" s="72"/>
      <c r="E62" s="72"/>
      <c r="F62" s="72"/>
      <c r="G62" s="72"/>
      <c r="H62" s="173" t="str">
        <f>"Operational Information - Maintenance Profile"</f>
        <v>Operational Information - Maintenance Profile</v>
      </c>
      <c r="I62" s="72"/>
      <c r="J62" s="72"/>
      <c r="K62" s="72"/>
      <c r="L62" s="72"/>
      <c r="M62" s="72"/>
      <c r="N62" s="72"/>
      <c r="O62" s="72"/>
      <c r="P62" s="72"/>
      <c r="Q62" s="174"/>
      <c r="R62" s="305"/>
      <c r="S62" s="319"/>
      <c r="T62" s="319"/>
      <c r="U62" s="319"/>
      <c r="X62" s="177"/>
      <c r="Y62" s="198">
        <v>21</v>
      </c>
      <c r="Z62" s="199"/>
      <c r="AA62" s="199"/>
      <c r="AB62" s="199"/>
      <c r="AC62" s="199"/>
      <c r="AD62" s="199"/>
      <c r="AE62" s="199"/>
      <c r="AF62" s="199"/>
      <c r="AG62" s="199"/>
      <c r="AH62" s="199"/>
      <c r="AI62" s="199"/>
      <c r="AJ62" s="199"/>
      <c r="AK62" s="199"/>
      <c r="AL62" s="199"/>
      <c r="AM62" s="199"/>
      <c r="AN62" s="199"/>
      <c r="AO62" s="199"/>
      <c r="AP62" s="199"/>
      <c r="AQ62" s="199"/>
      <c r="AR62" s="199"/>
      <c r="AS62" s="199"/>
      <c r="AT62" s="199"/>
      <c r="AU62" s="199"/>
      <c r="AV62" s="199"/>
      <c r="AW62" s="199"/>
      <c r="AX62" s="199"/>
      <c r="AY62" s="199"/>
      <c r="AZ62" s="199"/>
      <c r="BA62" s="199"/>
      <c r="BB62" s="199"/>
      <c r="BC62" s="38"/>
      <c r="BD62" s="38"/>
      <c r="BE62" s="437">
        <f t="shared" si="26"/>
        <v>0</v>
      </c>
      <c r="BF62" s="438">
        <f t="shared" si="25"/>
        <v>0</v>
      </c>
      <c r="BG62" s="203">
        <f t="shared" si="30"/>
        <v>0</v>
      </c>
      <c r="BH62" s="203">
        <f t="shared" si="31"/>
        <v>0</v>
      </c>
      <c r="BI62" s="204">
        <f t="shared" si="28"/>
        <v>0</v>
      </c>
      <c r="BJ62" s="205">
        <f t="shared" si="29"/>
        <v>0</v>
      </c>
    </row>
    <row r="63" spans="2:65" ht="15.5" x14ac:dyDescent="0.35">
      <c r="B63" s="173"/>
      <c r="C63" s="46" t="s">
        <v>26</v>
      </c>
      <c r="D63" s="36"/>
      <c r="E63" s="441" t="str">
        <f>IF(ProjTitle="","Auto-Filled",ProjTitle)</f>
        <v>Auto-Filled</v>
      </c>
      <c r="F63" s="458"/>
      <c r="G63" s="458"/>
      <c r="H63" s="458"/>
      <c r="I63" s="458"/>
      <c r="J63" s="458"/>
      <c r="K63" s="47"/>
      <c r="L63" s="52"/>
      <c r="M63" s="47"/>
      <c r="N63" s="47"/>
      <c r="O63" s="47"/>
      <c r="P63" s="47"/>
      <c r="Q63" s="174"/>
      <c r="R63" s="305"/>
      <c r="S63" s="319"/>
      <c r="T63" s="319"/>
      <c r="X63" s="177"/>
      <c r="Y63" s="198">
        <v>22</v>
      </c>
      <c r="Z63" s="199"/>
      <c r="AA63" s="199"/>
      <c r="AB63" s="199"/>
      <c r="AC63" s="199"/>
      <c r="AD63" s="199"/>
      <c r="AE63" s="199"/>
      <c r="AF63" s="199"/>
      <c r="AG63" s="199"/>
      <c r="AH63" s="199"/>
      <c r="AI63" s="199"/>
      <c r="AJ63" s="199"/>
      <c r="AK63" s="199"/>
      <c r="AL63" s="199"/>
      <c r="AM63" s="199"/>
      <c r="AN63" s="199"/>
      <c r="AO63" s="199"/>
      <c r="AP63" s="199"/>
      <c r="AQ63" s="199"/>
      <c r="AR63" s="199"/>
      <c r="AS63" s="199"/>
      <c r="AT63" s="199"/>
      <c r="AU63" s="199"/>
      <c r="AV63" s="199"/>
      <c r="AW63" s="199"/>
      <c r="AX63" s="199"/>
      <c r="AY63" s="199"/>
      <c r="AZ63" s="199"/>
      <c r="BA63" s="199"/>
      <c r="BB63" s="199"/>
      <c r="BC63" s="38"/>
      <c r="BD63" s="38"/>
      <c r="BE63" s="437">
        <f t="shared" si="26"/>
        <v>0</v>
      </c>
      <c r="BF63" s="438">
        <f t="shared" si="25"/>
        <v>0</v>
      </c>
      <c r="BG63" s="203">
        <f t="shared" si="30"/>
        <v>0</v>
      </c>
      <c r="BH63" s="203">
        <f t="shared" si="31"/>
        <v>0</v>
      </c>
      <c r="BI63" s="204">
        <f t="shared" si="28"/>
        <v>0</v>
      </c>
      <c r="BJ63" s="205">
        <f t="shared" si="29"/>
        <v>0</v>
      </c>
      <c r="BM63" s="13" t="s">
        <v>130</v>
      </c>
    </row>
    <row r="64" spans="2:65" ht="15.5" x14ac:dyDescent="0.35">
      <c r="B64" s="173"/>
      <c r="C64" s="72"/>
      <c r="D64" s="72"/>
      <c r="E64" s="72"/>
      <c r="F64" s="72"/>
      <c r="G64" s="72"/>
      <c r="H64" s="72"/>
      <c r="I64" s="72"/>
      <c r="J64" s="49"/>
      <c r="K64" s="72"/>
      <c r="L64" s="72"/>
      <c r="M64" s="72"/>
      <c r="N64" s="72"/>
      <c r="O64" s="72"/>
      <c r="P64" s="72"/>
      <c r="Q64" s="174"/>
      <c r="X64" s="177"/>
      <c r="Y64" s="198">
        <v>23</v>
      </c>
      <c r="Z64" s="199"/>
      <c r="AA64" s="199"/>
      <c r="AB64" s="199"/>
      <c r="AC64" s="199"/>
      <c r="AD64" s="199"/>
      <c r="AE64" s="199"/>
      <c r="AF64" s="199"/>
      <c r="AG64" s="199"/>
      <c r="AH64" s="199"/>
      <c r="AI64" s="199"/>
      <c r="AJ64" s="199"/>
      <c r="AK64" s="199"/>
      <c r="AL64" s="199"/>
      <c r="AM64" s="199"/>
      <c r="AN64" s="199"/>
      <c r="AO64" s="199"/>
      <c r="AP64" s="199"/>
      <c r="AQ64" s="199"/>
      <c r="AR64" s="199"/>
      <c r="AS64" s="199"/>
      <c r="AT64" s="199"/>
      <c r="AU64" s="199"/>
      <c r="AV64" s="199"/>
      <c r="AW64" s="199"/>
      <c r="AX64" s="199"/>
      <c r="AY64" s="199"/>
      <c r="AZ64" s="199"/>
      <c r="BA64" s="199"/>
      <c r="BB64" s="199"/>
      <c r="BC64" s="38"/>
      <c r="BD64" s="38"/>
      <c r="BE64" s="437">
        <f t="shared" si="26"/>
        <v>0</v>
      </c>
      <c r="BF64" s="438">
        <f t="shared" si="25"/>
        <v>0</v>
      </c>
      <c r="BG64" s="203">
        <f t="shared" si="30"/>
        <v>0</v>
      </c>
      <c r="BH64" s="203">
        <f t="shared" si="31"/>
        <v>0</v>
      </c>
      <c r="BI64" s="204">
        <f t="shared" si="28"/>
        <v>0</v>
      </c>
      <c r="BJ64" s="205">
        <f t="shared" si="29"/>
        <v>0</v>
      </c>
      <c r="BL64" s="13">
        <f>COUNTIF(Z42:BA65,"&gt;"&amp;MxDisch1)</f>
        <v>0</v>
      </c>
      <c r="BM64" s="13" t="s">
        <v>131</v>
      </c>
    </row>
    <row r="65" spans="2:65" ht="15.5" x14ac:dyDescent="0.35">
      <c r="B65" s="173"/>
      <c r="C65" s="72"/>
      <c r="D65" s="72"/>
      <c r="E65" s="72"/>
      <c r="F65" s="72"/>
      <c r="G65" s="72"/>
      <c r="H65" s="72"/>
      <c r="I65" s="173" t="s">
        <v>135</v>
      </c>
      <c r="J65" s="72"/>
      <c r="K65" s="72"/>
      <c r="L65" s="72"/>
      <c r="M65" s="72"/>
      <c r="N65" s="72"/>
      <c r="O65" s="72"/>
      <c r="P65" s="72"/>
      <c r="Q65" s="174"/>
      <c r="X65" s="177"/>
      <c r="Y65" s="206">
        <v>24</v>
      </c>
      <c r="Z65" s="207"/>
      <c r="AA65" s="207"/>
      <c r="AB65" s="207"/>
      <c r="AC65" s="207"/>
      <c r="AD65" s="207"/>
      <c r="AE65" s="207"/>
      <c r="AF65" s="207"/>
      <c r="AG65" s="207"/>
      <c r="AH65" s="207"/>
      <c r="AI65" s="207"/>
      <c r="AJ65" s="207"/>
      <c r="AK65" s="207"/>
      <c r="AL65" s="207"/>
      <c r="AM65" s="207"/>
      <c r="AN65" s="207"/>
      <c r="AO65" s="207"/>
      <c r="AP65" s="207"/>
      <c r="AQ65" s="207"/>
      <c r="AR65" s="207"/>
      <c r="AS65" s="207"/>
      <c r="AT65" s="207"/>
      <c r="AU65" s="207"/>
      <c r="AV65" s="207"/>
      <c r="AW65" s="207"/>
      <c r="AX65" s="207"/>
      <c r="AY65" s="207"/>
      <c r="AZ65" s="207"/>
      <c r="BA65" s="207"/>
      <c r="BB65" s="207"/>
      <c r="BC65" s="38"/>
      <c r="BD65" s="38"/>
      <c r="BE65" s="442">
        <f t="shared" si="26"/>
        <v>0</v>
      </c>
      <c r="BF65" s="443">
        <f t="shared" si="25"/>
        <v>0</v>
      </c>
      <c r="BG65" s="208">
        <f>SUM($Z65:$BD65)</f>
        <v>0</v>
      </c>
      <c r="BH65" s="208">
        <v>0</v>
      </c>
      <c r="BI65" s="209">
        <f t="shared" si="28"/>
        <v>0</v>
      </c>
      <c r="BJ65" s="210">
        <f t="shared" si="29"/>
        <v>0</v>
      </c>
      <c r="BL65" s="13">
        <f>COUNTIF(Z42:BA65,"&lt;"&amp;-MxChgRate1)</f>
        <v>0</v>
      </c>
      <c r="BM65" s="13" t="s">
        <v>132</v>
      </c>
    </row>
    <row r="66" spans="2:65" ht="15.5" x14ac:dyDescent="0.35">
      <c r="B66" s="177"/>
      <c r="C66" s="167" t="s">
        <v>136</v>
      </c>
      <c r="D66" s="38"/>
      <c r="E66" s="38"/>
      <c r="F66" s="38"/>
      <c r="G66" s="38"/>
      <c r="H66" s="38"/>
      <c r="I66" s="38"/>
      <c r="J66" s="38"/>
      <c r="K66" s="38"/>
      <c r="L66" s="38"/>
      <c r="M66" s="38"/>
      <c r="N66" s="38"/>
      <c r="O66" s="38"/>
      <c r="P66" s="38"/>
      <c r="Q66" s="178"/>
      <c r="S66" s="348" t="s">
        <v>137</v>
      </c>
      <c r="T66" s="347">
        <f>'Part VI'!$G$11</f>
        <v>0</v>
      </c>
      <c r="X66" s="177"/>
      <c r="Y66" s="182"/>
      <c r="Z66" s="218" t="str">
        <f>IF(SUM(Z42:Z65)&gt;0,"Verify","")</f>
        <v/>
      </c>
      <c r="AA66" s="218" t="str">
        <f t="shared" ref="AA66:BA66" si="32">IF(SUM(AA42:AA65)&gt;0,"Verify","")</f>
        <v/>
      </c>
      <c r="AB66" s="218" t="str">
        <f t="shared" si="32"/>
        <v/>
      </c>
      <c r="AC66" s="218" t="str">
        <f t="shared" si="32"/>
        <v/>
      </c>
      <c r="AD66" s="218" t="str">
        <f t="shared" si="32"/>
        <v/>
      </c>
      <c r="AE66" s="218" t="str">
        <f t="shared" si="32"/>
        <v/>
      </c>
      <c r="AF66" s="218" t="str">
        <f t="shared" si="32"/>
        <v/>
      </c>
      <c r="AG66" s="218" t="str">
        <f t="shared" si="32"/>
        <v/>
      </c>
      <c r="AH66" s="218" t="str">
        <f t="shared" si="32"/>
        <v/>
      </c>
      <c r="AI66" s="218" t="str">
        <f t="shared" si="32"/>
        <v/>
      </c>
      <c r="AJ66" s="218" t="str">
        <f t="shared" si="32"/>
        <v/>
      </c>
      <c r="AK66" s="218" t="str">
        <f t="shared" si="32"/>
        <v/>
      </c>
      <c r="AL66" s="218" t="str">
        <f t="shared" si="32"/>
        <v/>
      </c>
      <c r="AM66" s="218" t="str">
        <f t="shared" si="32"/>
        <v/>
      </c>
      <c r="AN66" s="218" t="str">
        <f t="shared" si="32"/>
        <v/>
      </c>
      <c r="AO66" s="218" t="str">
        <f t="shared" si="32"/>
        <v/>
      </c>
      <c r="AP66" s="218" t="str">
        <f t="shared" si="32"/>
        <v/>
      </c>
      <c r="AQ66" s="218" t="str">
        <f t="shared" si="32"/>
        <v/>
      </c>
      <c r="AR66" s="218" t="str">
        <f t="shared" si="32"/>
        <v/>
      </c>
      <c r="AS66" s="218" t="str">
        <f t="shared" si="32"/>
        <v/>
      </c>
      <c r="AT66" s="218" t="str">
        <f t="shared" si="32"/>
        <v/>
      </c>
      <c r="AU66" s="218" t="str">
        <f t="shared" si="32"/>
        <v/>
      </c>
      <c r="AV66" s="218" t="str">
        <f t="shared" si="32"/>
        <v/>
      </c>
      <c r="AW66" s="218" t="str">
        <f t="shared" si="32"/>
        <v/>
      </c>
      <c r="AX66" s="218" t="str">
        <f t="shared" si="32"/>
        <v/>
      </c>
      <c r="AY66" s="218" t="str">
        <f t="shared" si="32"/>
        <v/>
      </c>
      <c r="AZ66" s="218" t="str">
        <f t="shared" si="32"/>
        <v/>
      </c>
      <c r="BA66" s="218" t="str">
        <f t="shared" si="32"/>
        <v/>
      </c>
      <c r="BB66" s="169"/>
      <c r="BC66" s="38"/>
      <c r="BD66" s="38"/>
      <c r="BE66" s="219"/>
      <c r="BF66" s="220"/>
      <c r="BG66" s="208">
        <f>SUM(BG42:BG65)</f>
        <v>0</v>
      </c>
      <c r="BH66" s="208">
        <f>SUM(BH49:BH64)</f>
        <v>0</v>
      </c>
      <c r="BI66" s="208">
        <f>SUM(BI42:BI65)</f>
        <v>0</v>
      </c>
      <c r="BJ66" s="221">
        <f>SUM(BJ42:BJ65)</f>
        <v>0</v>
      </c>
    </row>
    <row r="67" spans="2:65" ht="15.5" x14ac:dyDescent="0.35">
      <c r="B67" s="177"/>
      <c r="C67" s="230" t="s">
        <v>138</v>
      </c>
      <c r="D67" s="60" t="s">
        <v>118</v>
      </c>
      <c r="E67" s="60" t="s">
        <v>119</v>
      </c>
      <c r="F67" s="60" t="s">
        <v>120</v>
      </c>
      <c r="G67" s="60" t="s">
        <v>121</v>
      </c>
      <c r="H67" s="60" t="s">
        <v>122</v>
      </c>
      <c r="I67" s="60" t="s">
        <v>123</v>
      </c>
      <c r="J67" s="60" t="s">
        <v>124</v>
      </c>
      <c r="K67" s="60" t="s">
        <v>125</v>
      </c>
      <c r="L67" s="60" t="s">
        <v>126</v>
      </c>
      <c r="M67" s="60" t="s">
        <v>127</v>
      </c>
      <c r="N67" s="60" t="s">
        <v>128</v>
      </c>
      <c r="O67" s="60" t="s">
        <v>129</v>
      </c>
      <c r="P67" s="38"/>
      <c r="Q67" s="178"/>
      <c r="S67" s="347">
        <f>COUNT(D68:O98)</f>
        <v>0</v>
      </c>
      <c r="T67" s="347"/>
      <c r="X67" s="213"/>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c r="BC67" s="216"/>
      <c r="BD67" s="216"/>
      <c r="BE67" s="216"/>
      <c r="BF67" s="216"/>
      <c r="BG67" s="222"/>
      <c r="BH67" s="223"/>
      <c r="BI67" s="223"/>
      <c r="BJ67" s="224"/>
    </row>
    <row r="68" spans="2:65" ht="15.5" x14ac:dyDescent="0.35">
      <c r="B68" s="177"/>
      <c r="C68" s="231">
        <f>IF(ISBLANK(EstCOD),1,YEAR(EstCOD))</f>
        <v>1</v>
      </c>
      <c r="D68" s="232"/>
      <c r="E68" s="232"/>
      <c r="F68" s="232"/>
      <c r="G68" s="232"/>
      <c r="H68" s="232"/>
      <c r="I68" s="232"/>
      <c r="J68" s="232"/>
      <c r="K68" s="232"/>
      <c r="L68" s="232"/>
      <c r="M68" s="232"/>
      <c r="N68" s="232"/>
      <c r="O68" s="232"/>
      <c r="P68" s="38"/>
      <c r="Q68" s="178"/>
      <c r="R68" s="462" t="str">
        <f>IF(S67&lt;T66*12,"&lt;&lt;&lt; Information may be Required. Refer to Notes below.","")</f>
        <v/>
      </c>
      <c r="S68" s="463"/>
      <c r="T68" s="463"/>
      <c r="U68" s="463"/>
      <c r="V68" s="463"/>
      <c r="X68" s="190"/>
      <c r="Y68" s="72"/>
      <c r="Z68" s="72"/>
      <c r="AA68" s="72"/>
      <c r="AB68" s="72"/>
      <c r="AC68" s="72"/>
      <c r="AD68" s="72"/>
      <c r="AE68" s="72"/>
      <c r="AF68" s="72"/>
      <c r="AG68" s="72"/>
      <c r="AH68" s="72"/>
      <c r="AI68" s="72"/>
      <c r="AJ68" s="72"/>
      <c r="AK68" s="72"/>
      <c r="AL68" s="72"/>
      <c r="AM68" s="72"/>
      <c r="AN68" s="169"/>
      <c r="AO68" s="38"/>
      <c r="AP68" s="38"/>
      <c r="AQ68" s="38"/>
      <c r="AR68" s="38"/>
      <c r="AS68" s="38"/>
      <c r="AT68" s="38"/>
      <c r="AU68" s="38"/>
      <c r="AV68" s="38"/>
      <c r="AW68" s="38"/>
      <c r="AX68" s="38"/>
      <c r="AY68" s="38"/>
      <c r="AZ68" s="38"/>
      <c r="BA68" s="38"/>
      <c r="BB68" s="38"/>
      <c r="BC68" s="38"/>
      <c r="BD68" s="38"/>
      <c r="BE68" s="38"/>
      <c r="BF68" s="38"/>
      <c r="BG68" s="38"/>
      <c r="BH68" s="38"/>
      <c r="BI68" s="38"/>
      <c r="BJ68" s="178"/>
    </row>
    <row r="69" spans="2:65" ht="15.5" x14ac:dyDescent="0.35">
      <c r="B69" s="177"/>
      <c r="C69" s="233">
        <f t="shared" ref="C69:C70" si="33">C68+1</f>
        <v>2</v>
      </c>
      <c r="D69" s="234"/>
      <c r="E69" s="234"/>
      <c r="F69" s="234"/>
      <c r="G69" s="234"/>
      <c r="H69" s="234"/>
      <c r="I69" s="234"/>
      <c r="J69" s="234"/>
      <c r="K69" s="234"/>
      <c r="L69" s="234"/>
      <c r="M69" s="234"/>
      <c r="N69" s="234"/>
      <c r="O69" s="234"/>
      <c r="P69" s="38"/>
      <c r="Q69" s="178"/>
      <c r="R69" s="462"/>
      <c r="S69" s="463"/>
      <c r="T69" s="463"/>
      <c r="U69" s="463"/>
      <c r="V69" s="463"/>
      <c r="X69" s="177" t="s">
        <v>139</v>
      </c>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178"/>
    </row>
    <row r="70" spans="2:65" ht="15.5" x14ac:dyDescent="0.35">
      <c r="B70" s="177"/>
      <c r="C70" s="233">
        <f t="shared" si="33"/>
        <v>3</v>
      </c>
      <c r="D70" s="234"/>
      <c r="E70" s="234"/>
      <c r="F70" s="234"/>
      <c r="G70" s="234"/>
      <c r="H70" s="234"/>
      <c r="I70" s="234"/>
      <c r="J70" s="234"/>
      <c r="K70" s="234"/>
      <c r="L70" s="234"/>
      <c r="M70" s="234"/>
      <c r="N70" s="234"/>
      <c r="O70" s="234"/>
      <c r="P70" s="38"/>
      <c r="Q70" s="178"/>
      <c r="R70" s="305"/>
      <c r="S70" s="319"/>
      <c r="T70" s="319"/>
      <c r="X70" s="177"/>
      <c r="Y70" s="38"/>
      <c r="Z70" s="194" t="str">
        <f t="shared" ref="Z70:BD70" si="34">IFERROR(SUMIF(Z73:Z96,"&gt;0",Z73:Z96)/-SUMIF(Z73:Z96,"&lt;0",Z73:Z96),"")</f>
        <v/>
      </c>
      <c r="AA70" s="194" t="str">
        <f t="shared" si="34"/>
        <v/>
      </c>
      <c r="AB70" s="194" t="str">
        <f t="shared" si="34"/>
        <v/>
      </c>
      <c r="AC70" s="194" t="str">
        <f t="shared" si="34"/>
        <v/>
      </c>
      <c r="AD70" s="194" t="str">
        <f t="shared" si="34"/>
        <v/>
      </c>
      <c r="AE70" s="194" t="str">
        <f t="shared" si="34"/>
        <v/>
      </c>
      <c r="AF70" s="194" t="str">
        <f t="shared" si="34"/>
        <v/>
      </c>
      <c r="AG70" s="194" t="str">
        <f t="shared" si="34"/>
        <v/>
      </c>
      <c r="AH70" s="194" t="str">
        <f t="shared" si="34"/>
        <v/>
      </c>
      <c r="AI70" s="194" t="str">
        <f t="shared" si="34"/>
        <v/>
      </c>
      <c r="AJ70" s="194" t="str">
        <f t="shared" si="34"/>
        <v/>
      </c>
      <c r="AK70" s="194" t="str">
        <f t="shared" si="34"/>
        <v/>
      </c>
      <c r="AL70" s="194" t="str">
        <f t="shared" si="34"/>
        <v/>
      </c>
      <c r="AM70" s="194" t="str">
        <f t="shared" si="34"/>
        <v/>
      </c>
      <c r="AN70" s="194" t="str">
        <f t="shared" si="34"/>
        <v/>
      </c>
      <c r="AO70" s="194" t="str">
        <f t="shared" si="34"/>
        <v/>
      </c>
      <c r="AP70" s="194" t="str">
        <f t="shared" si="34"/>
        <v/>
      </c>
      <c r="AQ70" s="194" t="str">
        <f t="shared" si="34"/>
        <v/>
      </c>
      <c r="AR70" s="194" t="str">
        <f t="shared" si="34"/>
        <v/>
      </c>
      <c r="AS70" s="194" t="str">
        <f t="shared" si="34"/>
        <v/>
      </c>
      <c r="AT70" s="194" t="str">
        <f t="shared" si="34"/>
        <v/>
      </c>
      <c r="AU70" s="194" t="str">
        <f t="shared" si="34"/>
        <v/>
      </c>
      <c r="AV70" s="194" t="str">
        <f t="shared" si="34"/>
        <v/>
      </c>
      <c r="AW70" s="194" t="str">
        <f t="shared" si="34"/>
        <v/>
      </c>
      <c r="AX70" s="194" t="str">
        <f t="shared" si="34"/>
        <v/>
      </c>
      <c r="AY70" s="194" t="str">
        <f t="shared" si="34"/>
        <v/>
      </c>
      <c r="AZ70" s="194" t="str">
        <f t="shared" si="34"/>
        <v/>
      </c>
      <c r="BA70" s="194" t="str">
        <f t="shared" si="34"/>
        <v/>
      </c>
      <c r="BB70" s="194" t="str">
        <f t="shared" si="34"/>
        <v/>
      </c>
      <c r="BC70" s="194" t="str">
        <f t="shared" si="34"/>
        <v/>
      </c>
      <c r="BD70" s="194" t="str">
        <f t="shared" si="34"/>
        <v/>
      </c>
      <c r="BE70" s="38"/>
      <c r="BF70" s="38"/>
      <c r="BG70" s="42"/>
      <c r="BH70" s="38"/>
      <c r="BI70" s="38"/>
      <c r="BJ70" s="178"/>
    </row>
    <row r="71" spans="2:65" ht="15.5" x14ac:dyDescent="0.35">
      <c r="B71" s="177"/>
      <c r="C71" s="233">
        <f>C70+1</f>
        <v>4</v>
      </c>
      <c r="D71" s="234"/>
      <c r="E71" s="234"/>
      <c r="F71" s="234"/>
      <c r="G71" s="234"/>
      <c r="H71" s="234"/>
      <c r="I71" s="234"/>
      <c r="J71" s="234"/>
      <c r="K71" s="234"/>
      <c r="L71" s="234"/>
      <c r="M71" s="234"/>
      <c r="N71" s="234"/>
      <c r="O71" s="234"/>
      <c r="P71" s="38"/>
      <c r="Q71" s="178"/>
      <c r="R71" s="305"/>
      <c r="S71" s="319"/>
      <c r="T71" s="319"/>
      <c r="X71" s="177"/>
      <c r="Y71" s="179" t="s">
        <v>98</v>
      </c>
      <c r="Z71" s="60">
        <v>1</v>
      </c>
      <c r="AA71" s="60">
        <v>2</v>
      </c>
      <c r="AB71" s="60">
        <v>3</v>
      </c>
      <c r="AC71" s="60">
        <v>4</v>
      </c>
      <c r="AD71" s="60">
        <v>5</v>
      </c>
      <c r="AE71" s="60">
        <v>6</v>
      </c>
      <c r="AF71" s="60">
        <v>7</v>
      </c>
      <c r="AG71" s="60">
        <v>8</v>
      </c>
      <c r="AH71" s="60">
        <v>9</v>
      </c>
      <c r="AI71" s="60">
        <v>10</v>
      </c>
      <c r="AJ71" s="60">
        <v>11</v>
      </c>
      <c r="AK71" s="60">
        <v>12</v>
      </c>
      <c r="AL71" s="60">
        <v>13</v>
      </c>
      <c r="AM71" s="60">
        <v>14</v>
      </c>
      <c r="AN71" s="60">
        <v>15</v>
      </c>
      <c r="AO71" s="60">
        <v>16</v>
      </c>
      <c r="AP71" s="60">
        <v>17</v>
      </c>
      <c r="AQ71" s="60">
        <v>18</v>
      </c>
      <c r="AR71" s="60">
        <v>19</v>
      </c>
      <c r="AS71" s="60">
        <v>20</v>
      </c>
      <c r="AT71" s="60">
        <v>21</v>
      </c>
      <c r="AU71" s="60">
        <v>22</v>
      </c>
      <c r="AV71" s="60">
        <v>23</v>
      </c>
      <c r="AW71" s="60">
        <v>24</v>
      </c>
      <c r="AX71" s="60">
        <v>25</v>
      </c>
      <c r="AY71" s="60">
        <v>26</v>
      </c>
      <c r="AZ71" s="60">
        <v>27</v>
      </c>
      <c r="BA71" s="60">
        <v>28</v>
      </c>
      <c r="BB71" s="60">
        <v>29</v>
      </c>
      <c r="BC71" s="60">
        <v>30</v>
      </c>
      <c r="BD71" s="60">
        <v>31</v>
      </c>
      <c r="BE71" s="439" t="s">
        <v>99</v>
      </c>
      <c r="BF71" s="440"/>
      <c r="BG71" s="196" t="s">
        <v>100</v>
      </c>
      <c r="BH71" s="196" t="s">
        <v>101</v>
      </c>
      <c r="BI71" s="196" t="s">
        <v>102</v>
      </c>
      <c r="BJ71" s="197" t="s">
        <v>103</v>
      </c>
    </row>
    <row r="72" spans="2:65" ht="15.5" x14ac:dyDescent="0.35">
      <c r="B72" s="177"/>
      <c r="C72" s="233">
        <f t="shared" ref="C72:C98" si="35">C71+1</f>
        <v>5</v>
      </c>
      <c r="D72" s="234"/>
      <c r="E72" s="234"/>
      <c r="F72" s="234"/>
      <c r="G72" s="234"/>
      <c r="H72" s="234"/>
      <c r="I72" s="234"/>
      <c r="J72" s="234"/>
      <c r="K72" s="234"/>
      <c r="L72" s="234"/>
      <c r="M72" s="234"/>
      <c r="N72" s="234"/>
      <c r="O72" s="234"/>
      <c r="P72" s="38"/>
      <c r="Q72" s="178"/>
      <c r="R72" s="305"/>
      <c r="S72" s="319"/>
      <c r="T72" s="319"/>
      <c r="X72" s="177"/>
      <c r="Y72" s="179"/>
      <c r="Z72" s="60" t="str">
        <f>VLOOKUP(WEEKDAY(CONCATENATE("3","/",Z71,"/",$AJ$6)),$BY$11:$BZ$17,2,FALSE)</f>
        <v>Thur</v>
      </c>
      <c r="AA72" s="60" t="str">
        <f t="shared" ref="AA72:BD72" si="36">VLOOKUP(WEEKDAY(CONCATENATE("3","/",AA71,"/",$AJ$6)),$BY$11:$BZ$17,2,FALSE)</f>
        <v>Fri</v>
      </c>
      <c r="AB72" s="60" t="str">
        <f t="shared" si="36"/>
        <v>Sat</v>
      </c>
      <c r="AC72" s="60" t="str">
        <f t="shared" si="36"/>
        <v>Sun</v>
      </c>
      <c r="AD72" s="60" t="str">
        <f t="shared" si="36"/>
        <v>Mon</v>
      </c>
      <c r="AE72" s="60" t="str">
        <f t="shared" si="36"/>
        <v>Tues</v>
      </c>
      <c r="AF72" s="60" t="str">
        <f t="shared" si="36"/>
        <v>Wed</v>
      </c>
      <c r="AG72" s="60" t="str">
        <f t="shared" si="36"/>
        <v>Thur</v>
      </c>
      <c r="AH72" s="60" t="str">
        <f t="shared" si="36"/>
        <v>Fri</v>
      </c>
      <c r="AI72" s="60" t="str">
        <f t="shared" si="36"/>
        <v>Sat</v>
      </c>
      <c r="AJ72" s="60" t="str">
        <f t="shared" si="36"/>
        <v>Sun</v>
      </c>
      <c r="AK72" s="60" t="str">
        <f t="shared" si="36"/>
        <v>Mon</v>
      </c>
      <c r="AL72" s="60" t="str">
        <f t="shared" si="36"/>
        <v>Tues</v>
      </c>
      <c r="AM72" s="60" t="str">
        <f t="shared" si="36"/>
        <v>Wed</v>
      </c>
      <c r="AN72" s="60" t="str">
        <f t="shared" si="36"/>
        <v>Thur</v>
      </c>
      <c r="AO72" s="60" t="str">
        <f t="shared" si="36"/>
        <v>Fri</v>
      </c>
      <c r="AP72" s="60" t="str">
        <f t="shared" si="36"/>
        <v>Sat</v>
      </c>
      <c r="AQ72" s="60" t="str">
        <f t="shared" si="36"/>
        <v>Sun</v>
      </c>
      <c r="AR72" s="60" t="str">
        <f t="shared" si="36"/>
        <v>Mon</v>
      </c>
      <c r="AS72" s="60" t="str">
        <f t="shared" si="36"/>
        <v>Tues</v>
      </c>
      <c r="AT72" s="60" t="str">
        <f t="shared" si="36"/>
        <v>Wed</v>
      </c>
      <c r="AU72" s="60" t="str">
        <f t="shared" si="36"/>
        <v>Thur</v>
      </c>
      <c r="AV72" s="60" t="str">
        <f t="shared" si="36"/>
        <v>Fri</v>
      </c>
      <c r="AW72" s="60" t="str">
        <f t="shared" si="36"/>
        <v>Sat</v>
      </c>
      <c r="AX72" s="60" t="str">
        <f t="shared" si="36"/>
        <v>Sun</v>
      </c>
      <c r="AY72" s="60" t="str">
        <f t="shared" si="36"/>
        <v>Mon</v>
      </c>
      <c r="AZ72" s="60" t="str">
        <f t="shared" si="36"/>
        <v>Tues</v>
      </c>
      <c r="BA72" s="60" t="str">
        <f t="shared" si="36"/>
        <v>Wed</v>
      </c>
      <c r="BB72" s="60" t="str">
        <f t="shared" si="36"/>
        <v>Thur</v>
      </c>
      <c r="BC72" s="60" t="str">
        <f t="shared" si="36"/>
        <v>Fri</v>
      </c>
      <c r="BD72" s="60" t="str">
        <f t="shared" si="36"/>
        <v>Sat</v>
      </c>
      <c r="BE72" s="439" t="s">
        <v>105</v>
      </c>
      <c r="BF72" s="440"/>
      <c r="BG72" s="196" t="s">
        <v>54</v>
      </c>
      <c r="BH72" s="196" t="s">
        <v>54</v>
      </c>
      <c r="BI72" s="196" t="s">
        <v>54</v>
      </c>
      <c r="BJ72" s="197" t="s">
        <v>54</v>
      </c>
    </row>
    <row r="73" spans="2:65" ht="15.5" x14ac:dyDescent="0.35">
      <c r="B73" s="177"/>
      <c r="C73" s="233">
        <f t="shared" si="35"/>
        <v>6</v>
      </c>
      <c r="D73" s="234"/>
      <c r="E73" s="234"/>
      <c r="F73" s="234"/>
      <c r="G73" s="234"/>
      <c r="H73" s="234"/>
      <c r="I73" s="234"/>
      <c r="J73" s="234"/>
      <c r="K73" s="234"/>
      <c r="L73" s="234"/>
      <c r="M73" s="234"/>
      <c r="N73" s="234"/>
      <c r="O73" s="234"/>
      <c r="P73" s="38"/>
      <c r="Q73" s="178"/>
      <c r="X73" s="177"/>
      <c r="Y73" s="198">
        <v>1</v>
      </c>
      <c r="Z73" s="199"/>
      <c r="AA73" s="199"/>
      <c r="AB73" s="199"/>
      <c r="AC73" s="199"/>
      <c r="AD73" s="199"/>
      <c r="AE73" s="199"/>
      <c r="AF73" s="199"/>
      <c r="AG73" s="199"/>
      <c r="AH73" s="199"/>
      <c r="AI73" s="199"/>
      <c r="AJ73" s="199"/>
      <c r="AK73" s="199"/>
      <c r="AL73" s="199"/>
      <c r="AM73" s="199"/>
      <c r="AN73" s="199"/>
      <c r="AO73" s="199"/>
      <c r="AP73" s="199"/>
      <c r="AQ73" s="199"/>
      <c r="AR73" s="199"/>
      <c r="AS73" s="199"/>
      <c r="AT73" s="199"/>
      <c r="AU73" s="199"/>
      <c r="AV73" s="199"/>
      <c r="AW73" s="199"/>
      <c r="AX73" s="199"/>
      <c r="AY73" s="199"/>
      <c r="AZ73" s="199"/>
      <c r="BA73" s="199"/>
      <c r="BB73" s="199"/>
      <c r="BC73" s="199"/>
      <c r="BD73" s="199"/>
      <c r="BE73" s="437">
        <f>SUM(Z73:BD73)/COUNT(Z$71:BD$71)</f>
        <v>0</v>
      </c>
      <c r="BF73" s="438">
        <f t="shared" ref="BF73:BF96" si="37">SUM(AA73:BC73)/COUNT(AA$40:BC$40)</f>
        <v>0</v>
      </c>
      <c r="BG73" s="200">
        <f t="shared" ref="BG73:BG79" si="38">SUM($Z73:$BD73)</f>
        <v>0</v>
      </c>
      <c r="BH73" s="200">
        <v>0</v>
      </c>
      <c r="BI73" s="201">
        <f>SUMIF(Z73:BD73,"&lt;0",Z73:BD73)</f>
        <v>0</v>
      </c>
      <c r="BJ73" s="202">
        <f>SUMIF(Z73:BD73,"&gt;0",Z73:BD73)</f>
        <v>0</v>
      </c>
    </row>
    <row r="74" spans="2:65" ht="15.5" x14ac:dyDescent="0.35">
      <c r="B74" s="177"/>
      <c r="C74" s="233">
        <f t="shared" si="35"/>
        <v>7</v>
      </c>
      <c r="D74" s="234"/>
      <c r="E74" s="234"/>
      <c r="F74" s="234"/>
      <c r="G74" s="234"/>
      <c r="H74" s="234"/>
      <c r="I74" s="234"/>
      <c r="J74" s="234"/>
      <c r="K74" s="234"/>
      <c r="L74" s="234"/>
      <c r="M74" s="234"/>
      <c r="N74" s="234"/>
      <c r="O74" s="234"/>
      <c r="P74" s="38"/>
      <c r="Q74" s="178"/>
      <c r="X74" s="177"/>
      <c r="Y74" s="198">
        <v>2</v>
      </c>
      <c r="Z74" s="199"/>
      <c r="AA74" s="199"/>
      <c r="AB74" s="199"/>
      <c r="AC74" s="199"/>
      <c r="AD74" s="199"/>
      <c r="AE74" s="199"/>
      <c r="AF74" s="199"/>
      <c r="AG74" s="199"/>
      <c r="AH74" s="199"/>
      <c r="AI74" s="199"/>
      <c r="AJ74" s="199"/>
      <c r="AK74" s="199"/>
      <c r="AL74" s="199"/>
      <c r="AM74" s="199"/>
      <c r="AN74" s="199"/>
      <c r="AO74" s="199"/>
      <c r="AP74" s="199"/>
      <c r="AQ74" s="199"/>
      <c r="AR74" s="199"/>
      <c r="AS74" s="199"/>
      <c r="AT74" s="199"/>
      <c r="AU74" s="199"/>
      <c r="AV74" s="199"/>
      <c r="AW74" s="199"/>
      <c r="AX74" s="199"/>
      <c r="AY74" s="199"/>
      <c r="AZ74" s="199"/>
      <c r="BA74" s="199"/>
      <c r="BB74" s="199"/>
      <c r="BC74" s="199"/>
      <c r="BD74" s="199"/>
      <c r="BE74" s="437">
        <f t="shared" ref="BE74:BE96" si="39">SUM(Z74:BD74)/COUNT(Z$71:BD$71)</f>
        <v>0</v>
      </c>
      <c r="BF74" s="438">
        <f t="shared" si="37"/>
        <v>0</v>
      </c>
      <c r="BG74" s="203">
        <f t="shared" si="38"/>
        <v>0</v>
      </c>
      <c r="BH74" s="203">
        <v>0</v>
      </c>
      <c r="BI74" s="204">
        <f t="shared" ref="BI74:BI96" si="40">SUMIF(Z74:BD74,"&lt;0",Z74:BD74)</f>
        <v>0</v>
      </c>
      <c r="BJ74" s="205">
        <f t="shared" ref="BJ74:BJ96" si="41">SUMIF(Z74:BD74,"&gt;0",Z74:BD74)</f>
        <v>0</v>
      </c>
    </row>
    <row r="75" spans="2:65" ht="15.5" x14ac:dyDescent="0.35">
      <c r="B75" s="177"/>
      <c r="C75" s="233">
        <f t="shared" si="35"/>
        <v>8</v>
      </c>
      <c r="D75" s="234"/>
      <c r="E75" s="234"/>
      <c r="F75" s="234"/>
      <c r="G75" s="234"/>
      <c r="H75" s="234"/>
      <c r="I75" s="234"/>
      <c r="J75" s="234"/>
      <c r="K75" s="234"/>
      <c r="L75" s="234"/>
      <c r="M75" s="234"/>
      <c r="N75" s="234"/>
      <c r="O75" s="234"/>
      <c r="P75" s="38"/>
      <c r="Q75" s="178"/>
      <c r="X75" s="177"/>
      <c r="Y75" s="198">
        <v>3</v>
      </c>
      <c r="Z75" s="199"/>
      <c r="AA75" s="199"/>
      <c r="AB75" s="199"/>
      <c r="AC75" s="199"/>
      <c r="AD75" s="199"/>
      <c r="AE75" s="199"/>
      <c r="AF75" s="199"/>
      <c r="AG75" s="199"/>
      <c r="AH75" s="199"/>
      <c r="AI75" s="199"/>
      <c r="AJ75" s="199"/>
      <c r="AK75" s="199"/>
      <c r="AL75" s="199"/>
      <c r="AM75" s="199"/>
      <c r="AN75" s="199"/>
      <c r="AO75" s="199"/>
      <c r="AP75" s="199"/>
      <c r="AQ75" s="199"/>
      <c r="AR75" s="199"/>
      <c r="AS75" s="199"/>
      <c r="AT75" s="199"/>
      <c r="AU75" s="199"/>
      <c r="AV75" s="199"/>
      <c r="AW75" s="199"/>
      <c r="AX75" s="199"/>
      <c r="AY75" s="199"/>
      <c r="AZ75" s="199"/>
      <c r="BA75" s="199"/>
      <c r="BB75" s="199"/>
      <c r="BC75" s="199"/>
      <c r="BD75" s="199"/>
      <c r="BE75" s="437">
        <f t="shared" si="39"/>
        <v>0</v>
      </c>
      <c r="BF75" s="438">
        <f t="shared" si="37"/>
        <v>0</v>
      </c>
      <c r="BG75" s="203">
        <f t="shared" si="38"/>
        <v>0</v>
      </c>
      <c r="BH75" s="203">
        <v>0</v>
      </c>
      <c r="BI75" s="204">
        <f t="shared" si="40"/>
        <v>0</v>
      </c>
      <c r="BJ75" s="205">
        <f t="shared" si="41"/>
        <v>0</v>
      </c>
    </row>
    <row r="76" spans="2:65" ht="15.5" x14ac:dyDescent="0.35">
      <c r="B76" s="177"/>
      <c r="C76" s="233">
        <f t="shared" si="35"/>
        <v>9</v>
      </c>
      <c r="D76" s="234"/>
      <c r="E76" s="234"/>
      <c r="F76" s="234"/>
      <c r="G76" s="234"/>
      <c r="H76" s="234"/>
      <c r="I76" s="234"/>
      <c r="J76" s="234"/>
      <c r="K76" s="234"/>
      <c r="L76" s="234"/>
      <c r="M76" s="234"/>
      <c r="N76" s="234"/>
      <c r="O76" s="234"/>
      <c r="P76" s="38"/>
      <c r="Q76" s="178"/>
      <c r="X76" s="177"/>
      <c r="Y76" s="198">
        <v>4</v>
      </c>
      <c r="Z76" s="199"/>
      <c r="AA76" s="199"/>
      <c r="AB76" s="199"/>
      <c r="AC76" s="199"/>
      <c r="AD76" s="199"/>
      <c r="AE76" s="199"/>
      <c r="AF76" s="199"/>
      <c r="AG76" s="199"/>
      <c r="AH76" s="199"/>
      <c r="AI76" s="199"/>
      <c r="AJ76" s="199"/>
      <c r="AK76" s="199"/>
      <c r="AL76" s="199"/>
      <c r="AM76" s="199"/>
      <c r="AN76" s="199"/>
      <c r="AO76" s="199"/>
      <c r="AP76" s="199"/>
      <c r="AQ76" s="199"/>
      <c r="AR76" s="199"/>
      <c r="AS76" s="199"/>
      <c r="AT76" s="199"/>
      <c r="AU76" s="199"/>
      <c r="AV76" s="199"/>
      <c r="AW76" s="199"/>
      <c r="AX76" s="199"/>
      <c r="AY76" s="199"/>
      <c r="AZ76" s="199"/>
      <c r="BA76" s="199"/>
      <c r="BB76" s="199"/>
      <c r="BC76" s="199"/>
      <c r="BD76" s="199"/>
      <c r="BE76" s="437">
        <f t="shared" si="39"/>
        <v>0</v>
      </c>
      <c r="BF76" s="438">
        <f t="shared" si="37"/>
        <v>0</v>
      </c>
      <c r="BG76" s="203">
        <f t="shared" si="38"/>
        <v>0</v>
      </c>
      <c r="BH76" s="203">
        <v>0</v>
      </c>
      <c r="BI76" s="204">
        <f t="shared" si="40"/>
        <v>0</v>
      </c>
      <c r="BJ76" s="205">
        <f t="shared" si="41"/>
        <v>0</v>
      </c>
    </row>
    <row r="77" spans="2:65" ht="15.5" x14ac:dyDescent="0.35">
      <c r="B77" s="177"/>
      <c r="C77" s="233">
        <f t="shared" si="35"/>
        <v>10</v>
      </c>
      <c r="D77" s="234"/>
      <c r="E77" s="234"/>
      <c r="F77" s="234"/>
      <c r="G77" s="234"/>
      <c r="H77" s="234"/>
      <c r="I77" s="234"/>
      <c r="J77" s="234"/>
      <c r="K77" s="234"/>
      <c r="L77" s="234"/>
      <c r="M77" s="234"/>
      <c r="N77" s="234"/>
      <c r="O77" s="234"/>
      <c r="P77" s="38"/>
      <c r="Q77" s="178"/>
      <c r="X77" s="177"/>
      <c r="Y77" s="198">
        <v>5</v>
      </c>
      <c r="Z77" s="199"/>
      <c r="AA77" s="199"/>
      <c r="AB77" s="199"/>
      <c r="AC77" s="199"/>
      <c r="AD77" s="199"/>
      <c r="AE77" s="199"/>
      <c r="AF77" s="199"/>
      <c r="AG77" s="199"/>
      <c r="AH77" s="199"/>
      <c r="AI77" s="199"/>
      <c r="AJ77" s="199"/>
      <c r="AK77" s="199"/>
      <c r="AL77" s="199"/>
      <c r="AM77" s="199"/>
      <c r="AN77" s="199"/>
      <c r="AO77" s="199"/>
      <c r="AP77" s="199"/>
      <c r="AQ77" s="199"/>
      <c r="AR77" s="199"/>
      <c r="AS77" s="199"/>
      <c r="AT77" s="199"/>
      <c r="AU77" s="199"/>
      <c r="AV77" s="199"/>
      <c r="AW77" s="199"/>
      <c r="AX77" s="199"/>
      <c r="AY77" s="199"/>
      <c r="AZ77" s="199"/>
      <c r="BA77" s="199"/>
      <c r="BB77" s="199"/>
      <c r="BC77" s="199"/>
      <c r="BD77" s="199"/>
      <c r="BE77" s="437">
        <f t="shared" si="39"/>
        <v>0</v>
      </c>
      <c r="BF77" s="438">
        <f t="shared" si="37"/>
        <v>0</v>
      </c>
      <c r="BG77" s="203">
        <f t="shared" si="38"/>
        <v>0</v>
      </c>
      <c r="BH77" s="203">
        <v>0</v>
      </c>
      <c r="BI77" s="204">
        <f t="shared" si="40"/>
        <v>0</v>
      </c>
      <c r="BJ77" s="205">
        <f t="shared" si="41"/>
        <v>0</v>
      </c>
    </row>
    <row r="78" spans="2:65" ht="15.5" x14ac:dyDescent="0.35">
      <c r="B78" s="177"/>
      <c r="C78" s="233">
        <f t="shared" si="35"/>
        <v>11</v>
      </c>
      <c r="D78" s="234"/>
      <c r="E78" s="234"/>
      <c r="F78" s="234"/>
      <c r="G78" s="234"/>
      <c r="H78" s="234"/>
      <c r="I78" s="234"/>
      <c r="J78" s="234"/>
      <c r="K78" s="234"/>
      <c r="L78" s="234"/>
      <c r="M78" s="234"/>
      <c r="N78" s="234"/>
      <c r="O78" s="234"/>
      <c r="P78" s="38"/>
      <c r="Q78" s="178"/>
      <c r="X78" s="177"/>
      <c r="Y78" s="198">
        <v>6</v>
      </c>
      <c r="Z78" s="199"/>
      <c r="AA78" s="199"/>
      <c r="AB78" s="199"/>
      <c r="AC78" s="199"/>
      <c r="AD78" s="199"/>
      <c r="AE78" s="199"/>
      <c r="AF78" s="199"/>
      <c r="AG78" s="199"/>
      <c r="AH78" s="199"/>
      <c r="AI78" s="199"/>
      <c r="AJ78" s="199"/>
      <c r="AK78" s="199"/>
      <c r="AL78" s="199"/>
      <c r="AM78" s="199"/>
      <c r="AN78" s="199"/>
      <c r="AO78" s="199"/>
      <c r="AP78" s="199"/>
      <c r="AQ78" s="199"/>
      <c r="AR78" s="199"/>
      <c r="AS78" s="199"/>
      <c r="AT78" s="199"/>
      <c r="AU78" s="199"/>
      <c r="AV78" s="199"/>
      <c r="AW78" s="199"/>
      <c r="AX78" s="199"/>
      <c r="AY78" s="199"/>
      <c r="AZ78" s="199"/>
      <c r="BA78" s="199"/>
      <c r="BB78" s="199"/>
      <c r="BC78" s="199"/>
      <c r="BD78" s="199"/>
      <c r="BE78" s="437">
        <f t="shared" si="39"/>
        <v>0</v>
      </c>
      <c r="BF78" s="438">
        <f t="shared" si="37"/>
        <v>0</v>
      </c>
      <c r="BG78" s="203">
        <f t="shared" si="38"/>
        <v>0</v>
      </c>
      <c r="BH78" s="203">
        <v>0</v>
      </c>
      <c r="BI78" s="204">
        <f t="shared" si="40"/>
        <v>0</v>
      </c>
      <c r="BJ78" s="205">
        <f t="shared" si="41"/>
        <v>0</v>
      </c>
    </row>
    <row r="79" spans="2:65" ht="15.65" customHeight="1" x14ac:dyDescent="0.35">
      <c r="B79" s="177"/>
      <c r="C79" s="233">
        <f t="shared" si="35"/>
        <v>12</v>
      </c>
      <c r="D79" s="234"/>
      <c r="E79" s="234"/>
      <c r="F79" s="234"/>
      <c r="G79" s="234"/>
      <c r="H79" s="234"/>
      <c r="I79" s="234"/>
      <c r="J79" s="234"/>
      <c r="K79" s="234"/>
      <c r="L79" s="234"/>
      <c r="M79" s="234"/>
      <c r="N79" s="234"/>
      <c r="O79" s="234"/>
      <c r="P79" s="38"/>
      <c r="Q79" s="178"/>
      <c r="X79" s="177"/>
      <c r="Y79" s="198">
        <v>7</v>
      </c>
      <c r="Z79" s="199"/>
      <c r="AA79" s="199"/>
      <c r="AB79" s="199"/>
      <c r="AC79" s="199"/>
      <c r="AD79" s="199"/>
      <c r="AE79" s="199"/>
      <c r="AF79" s="199"/>
      <c r="AG79" s="199"/>
      <c r="AH79" s="199"/>
      <c r="AI79" s="199"/>
      <c r="AJ79" s="199"/>
      <c r="AK79" s="199"/>
      <c r="AL79" s="199"/>
      <c r="AM79" s="199"/>
      <c r="AN79" s="199"/>
      <c r="AO79" s="199"/>
      <c r="AP79" s="199"/>
      <c r="AQ79" s="199"/>
      <c r="AR79" s="199"/>
      <c r="AS79" s="199"/>
      <c r="AT79" s="199"/>
      <c r="AU79" s="199"/>
      <c r="AV79" s="199"/>
      <c r="AW79" s="199"/>
      <c r="AX79" s="199"/>
      <c r="AY79" s="199"/>
      <c r="AZ79" s="199"/>
      <c r="BA79" s="199"/>
      <c r="BB79" s="199"/>
      <c r="BC79" s="199"/>
      <c r="BD79" s="199"/>
      <c r="BE79" s="437">
        <f t="shared" si="39"/>
        <v>0</v>
      </c>
      <c r="BF79" s="438">
        <f t="shared" si="37"/>
        <v>0</v>
      </c>
      <c r="BG79" s="203">
        <f t="shared" si="38"/>
        <v>0</v>
      </c>
      <c r="BH79" s="203">
        <v>0</v>
      </c>
      <c r="BI79" s="204">
        <f t="shared" si="40"/>
        <v>0</v>
      </c>
      <c r="BJ79" s="205">
        <f t="shared" si="41"/>
        <v>0</v>
      </c>
    </row>
    <row r="80" spans="2:65" ht="15.65" customHeight="1" x14ac:dyDescent="0.35">
      <c r="B80" s="177"/>
      <c r="C80" s="233">
        <f t="shared" si="35"/>
        <v>13</v>
      </c>
      <c r="D80" s="234"/>
      <c r="E80" s="234"/>
      <c r="F80" s="234"/>
      <c r="G80" s="234"/>
      <c r="H80" s="234"/>
      <c r="I80" s="234"/>
      <c r="J80" s="234"/>
      <c r="K80" s="234"/>
      <c r="L80" s="234"/>
      <c r="M80" s="234"/>
      <c r="N80" s="234"/>
      <c r="O80" s="234"/>
      <c r="P80" s="38"/>
      <c r="Q80" s="178"/>
      <c r="X80" s="177"/>
      <c r="Y80" s="198">
        <v>8</v>
      </c>
      <c r="Z80" s="199"/>
      <c r="AA80" s="199"/>
      <c r="AB80" s="199"/>
      <c r="AC80" s="199"/>
      <c r="AD80" s="199"/>
      <c r="AE80" s="199"/>
      <c r="AF80" s="199"/>
      <c r="AG80" s="199"/>
      <c r="AH80" s="199"/>
      <c r="AI80" s="199"/>
      <c r="AJ80" s="199"/>
      <c r="AK80" s="199"/>
      <c r="AL80" s="199"/>
      <c r="AM80" s="199"/>
      <c r="AN80" s="199"/>
      <c r="AO80" s="199"/>
      <c r="AP80" s="199"/>
      <c r="AQ80" s="199"/>
      <c r="AR80" s="199"/>
      <c r="AS80" s="199"/>
      <c r="AT80" s="199"/>
      <c r="AU80" s="199"/>
      <c r="AV80" s="199"/>
      <c r="AW80" s="199"/>
      <c r="AX80" s="199"/>
      <c r="AY80" s="199"/>
      <c r="AZ80" s="199"/>
      <c r="BA80" s="199"/>
      <c r="BB80" s="199"/>
      <c r="BC80" s="199"/>
      <c r="BD80" s="199"/>
      <c r="BE80" s="437">
        <f t="shared" si="39"/>
        <v>0</v>
      </c>
      <c r="BF80" s="438">
        <f t="shared" si="37"/>
        <v>0</v>
      </c>
      <c r="BG80" s="203">
        <f t="shared" ref="BG80:BG95" si="42">(SUMIF($Z$72:$BD$72,"Sat",$Z80:$BD80)+SUMIF($Z$72:$BD$72,"Sun",$Z80:$BD80))</f>
        <v>0</v>
      </c>
      <c r="BH80" s="203">
        <f t="shared" ref="BH80:BH95" si="43">(SUM($Z80:$BD80)-(SUMIF($Z$72:$BD$72,"Sat",$Z80:$BD80)+SUMIF($Z$72:$BD$72,"Sun",$Z80:$BD80)))</f>
        <v>0</v>
      </c>
      <c r="BI80" s="204">
        <f t="shared" si="40"/>
        <v>0</v>
      </c>
      <c r="BJ80" s="205">
        <f t="shared" si="41"/>
        <v>0</v>
      </c>
    </row>
    <row r="81" spans="2:65" ht="15.65" customHeight="1" x14ac:dyDescent="0.35">
      <c r="B81" s="177"/>
      <c r="C81" s="233">
        <f t="shared" si="35"/>
        <v>14</v>
      </c>
      <c r="D81" s="234"/>
      <c r="E81" s="234"/>
      <c r="F81" s="234"/>
      <c r="G81" s="234"/>
      <c r="H81" s="234"/>
      <c r="I81" s="234"/>
      <c r="J81" s="234"/>
      <c r="K81" s="234"/>
      <c r="L81" s="234"/>
      <c r="M81" s="234"/>
      <c r="N81" s="234"/>
      <c r="O81" s="234"/>
      <c r="P81" s="38"/>
      <c r="Q81" s="178"/>
      <c r="X81" s="177"/>
      <c r="Y81" s="198">
        <v>9</v>
      </c>
      <c r="Z81" s="199"/>
      <c r="AA81" s="199"/>
      <c r="AB81" s="199"/>
      <c r="AC81" s="199"/>
      <c r="AD81" s="199"/>
      <c r="AE81" s="199"/>
      <c r="AF81" s="199"/>
      <c r="AG81" s="199"/>
      <c r="AH81" s="199"/>
      <c r="AI81" s="199"/>
      <c r="AJ81" s="199"/>
      <c r="AK81" s="199"/>
      <c r="AL81" s="199"/>
      <c r="AM81" s="199"/>
      <c r="AN81" s="199"/>
      <c r="AO81" s="199"/>
      <c r="AP81" s="199"/>
      <c r="AQ81" s="199"/>
      <c r="AR81" s="199"/>
      <c r="AS81" s="199"/>
      <c r="AT81" s="199"/>
      <c r="AU81" s="199"/>
      <c r="AV81" s="199"/>
      <c r="AW81" s="199"/>
      <c r="AX81" s="199"/>
      <c r="AY81" s="199"/>
      <c r="AZ81" s="199"/>
      <c r="BA81" s="199"/>
      <c r="BB81" s="199"/>
      <c r="BC81" s="199"/>
      <c r="BD81" s="199"/>
      <c r="BE81" s="437">
        <f t="shared" si="39"/>
        <v>0</v>
      </c>
      <c r="BF81" s="438">
        <f t="shared" si="37"/>
        <v>0</v>
      </c>
      <c r="BG81" s="203">
        <f t="shared" si="42"/>
        <v>0</v>
      </c>
      <c r="BH81" s="203">
        <f t="shared" si="43"/>
        <v>0</v>
      </c>
      <c r="BI81" s="204">
        <f t="shared" si="40"/>
        <v>0</v>
      </c>
      <c r="BJ81" s="205">
        <f t="shared" si="41"/>
        <v>0</v>
      </c>
    </row>
    <row r="82" spans="2:65" ht="15.65" customHeight="1" x14ac:dyDescent="0.35">
      <c r="B82" s="177"/>
      <c r="C82" s="233">
        <f t="shared" si="35"/>
        <v>15</v>
      </c>
      <c r="D82" s="234"/>
      <c r="E82" s="234"/>
      <c r="F82" s="234"/>
      <c r="G82" s="234"/>
      <c r="H82" s="234"/>
      <c r="I82" s="234"/>
      <c r="J82" s="234"/>
      <c r="K82" s="234"/>
      <c r="L82" s="234"/>
      <c r="M82" s="234"/>
      <c r="N82" s="234"/>
      <c r="O82" s="234"/>
      <c r="P82" s="38"/>
      <c r="Q82" s="178"/>
      <c r="X82" s="177"/>
      <c r="Y82" s="198">
        <v>10</v>
      </c>
      <c r="Z82" s="199"/>
      <c r="AA82" s="199"/>
      <c r="AB82" s="199"/>
      <c r="AC82" s="199"/>
      <c r="AD82" s="199"/>
      <c r="AE82" s="199"/>
      <c r="AF82" s="199"/>
      <c r="AG82" s="199"/>
      <c r="AH82" s="199"/>
      <c r="AI82" s="199"/>
      <c r="AJ82" s="199"/>
      <c r="AK82" s="199"/>
      <c r="AL82" s="199"/>
      <c r="AM82" s="199"/>
      <c r="AN82" s="199"/>
      <c r="AO82" s="199"/>
      <c r="AP82" s="199"/>
      <c r="AQ82" s="199"/>
      <c r="AR82" s="199"/>
      <c r="AS82" s="199"/>
      <c r="AT82" s="199"/>
      <c r="AU82" s="199"/>
      <c r="AV82" s="199"/>
      <c r="AW82" s="199"/>
      <c r="AX82" s="199"/>
      <c r="AY82" s="199"/>
      <c r="AZ82" s="199"/>
      <c r="BA82" s="199"/>
      <c r="BB82" s="199"/>
      <c r="BC82" s="199"/>
      <c r="BD82" s="199"/>
      <c r="BE82" s="437">
        <f t="shared" si="39"/>
        <v>0</v>
      </c>
      <c r="BF82" s="438">
        <f t="shared" si="37"/>
        <v>0</v>
      </c>
      <c r="BG82" s="203">
        <f t="shared" si="42"/>
        <v>0</v>
      </c>
      <c r="BH82" s="203">
        <f t="shared" si="43"/>
        <v>0</v>
      </c>
      <c r="BI82" s="204">
        <f t="shared" si="40"/>
        <v>0</v>
      </c>
      <c r="BJ82" s="205">
        <f t="shared" si="41"/>
        <v>0</v>
      </c>
    </row>
    <row r="83" spans="2:65" ht="15.5" x14ac:dyDescent="0.35">
      <c r="B83" s="177"/>
      <c r="C83" s="233">
        <f t="shared" si="35"/>
        <v>16</v>
      </c>
      <c r="D83" s="234"/>
      <c r="E83" s="234"/>
      <c r="F83" s="234"/>
      <c r="G83" s="234"/>
      <c r="H83" s="234"/>
      <c r="I83" s="234"/>
      <c r="J83" s="234"/>
      <c r="K83" s="234"/>
      <c r="L83" s="234"/>
      <c r="M83" s="234"/>
      <c r="N83" s="234"/>
      <c r="O83" s="234"/>
      <c r="P83" s="38"/>
      <c r="Q83" s="178"/>
      <c r="X83" s="177"/>
      <c r="Y83" s="198">
        <v>11</v>
      </c>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437">
        <f t="shared" si="39"/>
        <v>0</v>
      </c>
      <c r="BF83" s="438">
        <f t="shared" si="37"/>
        <v>0</v>
      </c>
      <c r="BG83" s="203">
        <f t="shared" si="42"/>
        <v>0</v>
      </c>
      <c r="BH83" s="203">
        <f t="shared" si="43"/>
        <v>0</v>
      </c>
      <c r="BI83" s="204">
        <f t="shared" si="40"/>
        <v>0</v>
      </c>
      <c r="BJ83" s="205">
        <f t="shared" si="41"/>
        <v>0</v>
      </c>
    </row>
    <row r="84" spans="2:65" ht="15.5" x14ac:dyDescent="0.35">
      <c r="B84" s="177"/>
      <c r="C84" s="233">
        <f t="shared" si="35"/>
        <v>17</v>
      </c>
      <c r="D84" s="234"/>
      <c r="E84" s="234"/>
      <c r="F84" s="234"/>
      <c r="G84" s="234"/>
      <c r="H84" s="234"/>
      <c r="I84" s="234"/>
      <c r="J84" s="234"/>
      <c r="K84" s="234"/>
      <c r="L84" s="234"/>
      <c r="M84" s="234"/>
      <c r="N84" s="234"/>
      <c r="O84" s="234"/>
      <c r="P84" s="38"/>
      <c r="Q84" s="178"/>
      <c r="X84" s="177"/>
      <c r="Y84" s="198">
        <v>12</v>
      </c>
      <c r="Z84" s="199"/>
      <c r="AA84" s="199"/>
      <c r="AB84" s="199"/>
      <c r="AC84" s="199"/>
      <c r="AD84" s="199"/>
      <c r="AE84" s="199"/>
      <c r="AF84" s="199"/>
      <c r="AG84" s="199"/>
      <c r="AH84" s="199"/>
      <c r="AI84" s="199"/>
      <c r="AJ84" s="199"/>
      <c r="AK84" s="199"/>
      <c r="AL84" s="199"/>
      <c r="AM84" s="199"/>
      <c r="AN84" s="199"/>
      <c r="AO84" s="199"/>
      <c r="AP84" s="199"/>
      <c r="AQ84" s="199"/>
      <c r="AR84" s="199"/>
      <c r="AS84" s="199"/>
      <c r="AT84" s="199"/>
      <c r="AU84" s="199"/>
      <c r="AV84" s="199"/>
      <c r="AW84" s="199"/>
      <c r="AX84" s="199"/>
      <c r="AY84" s="199"/>
      <c r="AZ84" s="199"/>
      <c r="BA84" s="199"/>
      <c r="BB84" s="199"/>
      <c r="BC84" s="199"/>
      <c r="BD84" s="199"/>
      <c r="BE84" s="437">
        <f t="shared" si="39"/>
        <v>0</v>
      </c>
      <c r="BF84" s="438">
        <f t="shared" si="37"/>
        <v>0</v>
      </c>
      <c r="BG84" s="203">
        <f t="shared" si="42"/>
        <v>0</v>
      </c>
      <c r="BH84" s="203">
        <f t="shared" si="43"/>
        <v>0</v>
      </c>
      <c r="BI84" s="204">
        <f t="shared" si="40"/>
        <v>0</v>
      </c>
      <c r="BJ84" s="205">
        <f t="shared" si="41"/>
        <v>0</v>
      </c>
    </row>
    <row r="85" spans="2:65" ht="15.5" x14ac:dyDescent="0.35">
      <c r="B85" s="177"/>
      <c r="C85" s="233">
        <f t="shared" si="35"/>
        <v>18</v>
      </c>
      <c r="D85" s="234"/>
      <c r="E85" s="234"/>
      <c r="F85" s="234"/>
      <c r="G85" s="234"/>
      <c r="H85" s="234"/>
      <c r="I85" s="234"/>
      <c r="J85" s="234"/>
      <c r="K85" s="234"/>
      <c r="L85" s="234"/>
      <c r="M85" s="234"/>
      <c r="N85" s="234"/>
      <c r="O85" s="234"/>
      <c r="P85" s="38"/>
      <c r="Q85" s="178"/>
      <c r="X85" s="177"/>
      <c r="Y85" s="198">
        <v>13</v>
      </c>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199"/>
      <c r="BD85" s="199"/>
      <c r="BE85" s="437">
        <f t="shared" si="39"/>
        <v>0</v>
      </c>
      <c r="BF85" s="438">
        <f t="shared" si="37"/>
        <v>0</v>
      </c>
      <c r="BG85" s="203">
        <f t="shared" si="42"/>
        <v>0</v>
      </c>
      <c r="BH85" s="203">
        <f t="shared" si="43"/>
        <v>0</v>
      </c>
      <c r="BI85" s="204">
        <f t="shared" si="40"/>
        <v>0</v>
      </c>
      <c r="BJ85" s="205">
        <f t="shared" si="41"/>
        <v>0</v>
      </c>
    </row>
    <row r="86" spans="2:65" ht="15.5" x14ac:dyDescent="0.35">
      <c r="B86" s="177"/>
      <c r="C86" s="233">
        <f t="shared" si="35"/>
        <v>19</v>
      </c>
      <c r="D86" s="234"/>
      <c r="E86" s="234"/>
      <c r="F86" s="234"/>
      <c r="G86" s="234"/>
      <c r="H86" s="234"/>
      <c r="I86" s="234"/>
      <c r="J86" s="234"/>
      <c r="K86" s="234"/>
      <c r="L86" s="234"/>
      <c r="M86" s="234"/>
      <c r="N86" s="234"/>
      <c r="O86" s="234"/>
      <c r="P86" s="38"/>
      <c r="Q86" s="178"/>
      <c r="X86" s="177"/>
      <c r="Y86" s="198">
        <v>14</v>
      </c>
      <c r="Z86" s="199"/>
      <c r="AA86" s="199"/>
      <c r="AB86" s="199"/>
      <c r="AC86" s="199"/>
      <c r="AD86" s="199"/>
      <c r="AE86" s="199"/>
      <c r="AF86" s="199"/>
      <c r="AG86" s="199"/>
      <c r="AH86" s="199"/>
      <c r="AI86" s="199"/>
      <c r="AJ86" s="199"/>
      <c r="AK86" s="199"/>
      <c r="AL86" s="199"/>
      <c r="AM86" s="199"/>
      <c r="AN86" s="199"/>
      <c r="AO86" s="199"/>
      <c r="AP86" s="199"/>
      <c r="AQ86" s="199"/>
      <c r="AR86" s="199"/>
      <c r="AS86" s="199"/>
      <c r="AT86" s="199"/>
      <c r="AU86" s="199"/>
      <c r="AV86" s="199"/>
      <c r="AW86" s="199"/>
      <c r="AX86" s="199"/>
      <c r="AY86" s="199"/>
      <c r="AZ86" s="199"/>
      <c r="BA86" s="199"/>
      <c r="BB86" s="199"/>
      <c r="BC86" s="199"/>
      <c r="BD86" s="199"/>
      <c r="BE86" s="437">
        <f t="shared" si="39"/>
        <v>0</v>
      </c>
      <c r="BF86" s="438">
        <f t="shared" si="37"/>
        <v>0</v>
      </c>
      <c r="BG86" s="203">
        <f t="shared" si="42"/>
        <v>0</v>
      </c>
      <c r="BH86" s="203">
        <f t="shared" si="43"/>
        <v>0</v>
      </c>
      <c r="BI86" s="204">
        <f t="shared" si="40"/>
        <v>0</v>
      </c>
      <c r="BJ86" s="205">
        <f t="shared" si="41"/>
        <v>0</v>
      </c>
    </row>
    <row r="87" spans="2:65" ht="15.75" customHeight="1" x14ac:dyDescent="0.35">
      <c r="B87" s="177"/>
      <c r="C87" s="233">
        <f t="shared" si="35"/>
        <v>20</v>
      </c>
      <c r="D87" s="234"/>
      <c r="E87" s="234"/>
      <c r="F87" s="234"/>
      <c r="G87" s="234"/>
      <c r="H87" s="234"/>
      <c r="I87" s="234"/>
      <c r="J87" s="234"/>
      <c r="K87" s="234"/>
      <c r="L87" s="234"/>
      <c r="M87" s="234"/>
      <c r="N87" s="234"/>
      <c r="O87" s="234"/>
      <c r="P87" s="38"/>
      <c r="Q87" s="178"/>
      <c r="X87" s="177"/>
      <c r="Y87" s="198">
        <v>15</v>
      </c>
      <c r="Z87" s="199"/>
      <c r="AA87" s="199"/>
      <c r="AB87" s="199"/>
      <c r="AC87" s="199"/>
      <c r="AD87" s="199"/>
      <c r="AE87" s="199"/>
      <c r="AF87" s="199"/>
      <c r="AG87" s="199"/>
      <c r="AH87" s="199"/>
      <c r="AI87" s="199"/>
      <c r="AJ87" s="199"/>
      <c r="AK87" s="199"/>
      <c r="AL87" s="199"/>
      <c r="AM87" s="199"/>
      <c r="AN87" s="199"/>
      <c r="AO87" s="199"/>
      <c r="AP87" s="199"/>
      <c r="AQ87" s="199"/>
      <c r="AR87" s="199"/>
      <c r="AS87" s="199"/>
      <c r="AT87" s="199"/>
      <c r="AU87" s="199"/>
      <c r="AV87" s="199"/>
      <c r="AW87" s="199"/>
      <c r="AX87" s="199"/>
      <c r="AY87" s="199"/>
      <c r="AZ87" s="199"/>
      <c r="BA87" s="199"/>
      <c r="BB87" s="199"/>
      <c r="BC87" s="199"/>
      <c r="BD87" s="199"/>
      <c r="BE87" s="437">
        <f t="shared" si="39"/>
        <v>0</v>
      </c>
      <c r="BF87" s="438">
        <f t="shared" si="37"/>
        <v>0</v>
      </c>
      <c r="BG87" s="203">
        <f t="shared" si="42"/>
        <v>0</v>
      </c>
      <c r="BH87" s="203">
        <f t="shared" si="43"/>
        <v>0</v>
      </c>
      <c r="BI87" s="204">
        <f t="shared" si="40"/>
        <v>0</v>
      </c>
      <c r="BJ87" s="205">
        <f t="shared" si="41"/>
        <v>0</v>
      </c>
    </row>
    <row r="88" spans="2:65" ht="15.5" x14ac:dyDescent="0.35">
      <c r="B88" s="177"/>
      <c r="C88" s="233">
        <f t="shared" si="35"/>
        <v>21</v>
      </c>
      <c r="D88" s="234"/>
      <c r="E88" s="234"/>
      <c r="F88" s="234"/>
      <c r="G88" s="234"/>
      <c r="H88" s="234"/>
      <c r="I88" s="234"/>
      <c r="J88" s="234"/>
      <c r="K88" s="234"/>
      <c r="L88" s="234"/>
      <c r="M88" s="234"/>
      <c r="N88" s="234"/>
      <c r="O88" s="234"/>
      <c r="P88" s="38"/>
      <c r="Q88" s="178"/>
      <c r="X88" s="177"/>
      <c r="Y88" s="198">
        <v>16</v>
      </c>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199"/>
      <c r="BD88" s="199"/>
      <c r="BE88" s="437">
        <f t="shared" si="39"/>
        <v>0</v>
      </c>
      <c r="BF88" s="438">
        <f t="shared" si="37"/>
        <v>0</v>
      </c>
      <c r="BG88" s="203">
        <f t="shared" si="42"/>
        <v>0</v>
      </c>
      <c r="BH88" s="203">
        <f t="shared" si="43"/>
        <v>0</v>
      </c>
      <c r="BI88" s="204">
        <f t="shared" si="40"/>
        <v>0</v>
      </c>
      <c r="BJ88" s="205">
        <f t="shared" si="41"/>
        <v>0</v>
      </c>
    </row>
    <row r="89" spans="2:65" ht="15.5" x14ac:dyDescent="0.35">
      <c r="B89" s="177"/>
      <c r="C89" s="233">
        <f t="shared" si="35"/>
        <v>22</v>
      </c>
      <c r="D89" s="234"/>
      <c r="E89" s="234"/>
      <c r="F89" s="234"/>
      <c r="G89" s="234"/>
      <c r="H89" s="234"/>
      <c r="I89" s="234"/>
      <c r="J89" s="234"/>
      <c r="K89" s="234"/>
      <c r="L89" s="234"/>
      <c r="M89" s="234"/>
      <c r="N89" s="234"/>
      <c r="O89" s="234"/>
      <c r="P89" s="38"/>
      <c r="Q89" s="178"/>
      <c r="X89" s="177"/>
      <c r="Y89" s="198">
        <v>17</v>
      </c>
      <c r="Z89" s="199"/>
      <c r="AA89" s="199"/>
      <c r="AB89" s="199"/>
      <c r="AC89" s="199"/>
      <c r="AD89" s="199"/>
      <c r="AE89" s="199"/>
      <c r="AF89" s="199"/>
      <c r="AG89" s="199"/>
      <c r="AH89" s="199"/>
      <c r="AI89" s="199"/>
      <c r="AJ89" s="199"/>
      <c r="AK89" s="199"/>
      <c r="AL89" s="199"/>
      <c r="AM89" s="199"/>
      <c r="AN89" s="199"/>
      <c r="AO89" s="199"/>
      <c r="AP89" s="199"/>
      <c r="AQ89" s="199"/>
      <c r="AR89" s="199"/>
      <c r="AS89" s="199"/>
      <c r="AT89" s="199"/>
      <c r="AU89" s="199"/>
      <c r="AV89" s="199"/>
      <c r="AW89" s="199"/>
      <c r="AX89" s="199"/>
      <c r="AY89" s="199"/>
      <c r="AZ89" s="199"/>
      <c r="BA89" s="199"/>
      <c r="BB89" s="199"/>
      <c r="BC89" s="199"/>
      <c r="BD89" s="199"/>
      <c r="BE89" s="437">
        <f t="shared" si="39"/>
        <v>0</v>
      </c>
      <c r="BF89" s="438">
        <f t="shared" si="37"/>
        <v>0</v>
      </c>
      <c r="BG89" s="203">
        <f t="shared" si="42"/>
        <v>0</v>
      </c>
      <c r="BH89" s="203">
        <f t="shared" si="43"/>
        <v>0</v>
      </c>
      <c r="BI89" s="204">
        <f t="shared" si="40"/>
        <v>0</v>
      </c>
      <c r="BJ89" s="205">
        <f t="shared" si="41"/>
        <v>0</v>
      </c>
    </row>
    <row r="90" spans="2:65" ht="15.5" x14ac:dyDescent="0.35">
      <c r="B90" s="177"/>
      <c r="C90" s="233">
        <f t="shared" si="35"/>
        <v>23</v>
      </c>
      <c r="D90" s="234"/>
      <c r="E90" s="234"/>
      <c r="F90" s="234"/>
      <c r="G90" s="234"/>
      <c r="H90" s="234"/>
      <c r="I90" s="234"/>
      <c r="J90" s="234"/>
      <c r="K90" s="234"/>
      <c r="L90" s="234"/>
      <c r="M90" s="234"/>
      <c r="N90" s="234"/>
      <c r="O90" s="234"/>
      <c r="P90" s="38"/>
      <c r="Q90" s="178"/>
      <c r="X90" s="177"/>
      <c r="Y90" s="198">
        <v>18</v>
      </c>
      <c r="Z90" s="199"/>
      <c r="AA90" s="199"/>
      <c r="AB90" s="199"/>
      <c r="AC90" s="199"/>
      <c r="AD90" s="199"/>
      <c r="AE90" s="199"/>
      <c r="AF90" s="199"/>
      <c r="AG90" s="199"/>
      <c r="AH90" s="199"/>
      <c r="AI90" s="199"/>
      <c r="AJ90" s="199"/>
      <c r="AK90" s="199"/>
      <c r="AL90" s="199"/>
      <c r="AM90" s="199"/>
      <c r="AN90" s="199"/>
      <c r="AO90" s="199"/>
      <c r="AP90" s="199"/>
      <c r="AQ90" s="199"/>
      <c r="AR90" s="199"/>
      <c r="AS90" s="199"/>
      <c r="AT90" s="199"/>
      <c r="AU90" s="199"/>
      <c r="AV90" s="199"/>
      <c r="AW90" s="199"/>
      <c r="AX90" s="199"/>
      <c r="AY90" s="199"/>
      <c r="AZ90" s="199"/>
      <c r="BA90" s="199"/>
      <c r="BB90" s="199"/>
      <c r="BC90" s="199"/>
      <c r="BD90" s="199"/>
      <c r="BE90" s="437">
        <f t="shared" si="39"/>
        <v>0</v>
      </c>
      <c r="BF90" s="438">
        <f t="shared" si="37"/>
        <v>0</v>
      </c>
      <c r="BG90" s="203">
        <f t="shared" si="42"/>
        <v>0</v>
      </c>
      <c r="BH90" s="203">
        <f t="shared" si="43"/>
        <v>0</v>
      </c>
      <c r="BI90" s="204">
        <f t="shared" si="40"/>
        <v>0</v>
      </c>
      <c r="BJ90" s="205">
        <f t="shared" si="41"/>
        <v>0</v>
      </c>
    </row>
    <row r="91" spans="2:65" ht="15.5" x14ac:dyDescent="0.35">
      <c r="B91" s="177"/>
      <c r="C91" s="233">
        <f t="shared" si="35"/>
        <v>24</v>
      </c>
      <c r="D91" s="234"/>
      <c r="E91" s="234"/>
      <c r="F91" s="234"/>
      <c r="G91" s="234"/>
      <c r="H91" s="234"/>
      <c r="I91" s="234"/>
      <c r="J91" s="234"/>
      <c r="K91" s="234"/>
      <c r="L91" s="234"/>
      <c r="M91" s="234"/>
      <c r="N91" s="234"/>
      <c r="O91" s="234"/>
      <c r="P91" s="38"/>
      <c r="Q91" s="178"/>
      <c r="S91" s="166"/>
      <c r="X91" s="177"/>
      <c r="Y91" s="198">
        <v>19</v>
      </c>
      <c r="Z91" s="199"/>
      <c r="AA91" s="199"/>
      <c r="AB91" s="199"/>
      <c r="AC91" s="199"/>
      <c r="AD91" s="199"/>
      <c r="AE91" s="199"/>
      <c r="AF91" s="199"/>
      <c r="AG91" s="199"/>
      <c r="AH91" s="199"/>
      <c r="AI91" s="199"/>
      <c r="AJ91" s="199"/>
      <c r="AK91" s="199"/>
      <c r="AL91" s="199"/>
      <c r="AM91" s="199"/>
      <c r="AN91" s="199"/>
      <c r="AO91" s="199"/>
      <c r="AP91" s="199"/>
      <c r="AQ91" s="199"/>
      <c r="AR91" s="199"/>
      <c r="AS91" s="199"/>
      <c r="AT91" s="199"/>
      <c r="AU91" s="199"/>
      <c r="AV91" s="199"/>
      <c r="AW91" s="199"/>
      <c r="AX91" s="199"/>
      <c r="AY91" s="199"/>
      <c r="AZ91" s="199"/>
      <c r="BA91" s="199"/>
      <c r="BB91" s="199"/>
      <c r="BC91" s="199"/>
      <c r="BD91" s="199"/>
      <c r="BE91" s="437">
        <f t="shared" si="39"/>
        <v>0</v>
      </c>
      <c r="BF91" s="438">
        <f t="shared" si="37"/>
        <v>0</v>
      </c>
      <c r="BG91" s="203">
        <f t="shared" si="42"/>
        <v>0</v>
      </c>
      <c r="BH91" s="203">
        <f t="shared" si="43"/>
        <v>0</v>
      </c>
      <c r="BI91" s="204">
        <f t="shared" si="40"/>
        <v>0</v>
      </c>
      <c r="BJ91" s="205">
        <f t="shared" si="41"/>
        <v>0</v>
      </c>
    </row>
    <row r="92" spans="2:65" ht="15.65" customHeight="1" x14ac:dyDescent="0.35">
      <c r="B92" s="177"/>
      <c r="C92" s="233">
        <f t="shared" si="35"/>
        <v>25</v>
      </c>
      <c r="D92" s="234"/>
      <c r="E92" s="234"/>
      <c r="F92" s="234"/>
      <c r="G92" s="234"/>
      <c r="H92" s="234"/>
      <c r="I92" s="234"/>
      <c r="J92" s="234"/>
      <c r="K92" s="234"/>
      <c r="L92" s="234"/>
      <c r="M92" s="234"/>
      <c r="N92" s="234"/>
      <c r="O92" s="234"/>
      <c r="P92" s="38"/>
      <c r="Q92" s="178"/>
      <c r="S92" s="166"/>
      <c r="X92" s="177"/>
      <c r="Y92" s="198">
        <v>20</v>
      </c>
      <c r="Z92" s="199"/>
      <c r="AA92" s="199"/>
      <c r="AB92" s="199"/>
      <c r="AC92" s="199"/>
      <c r="AD92" s="199"/>
      <c r="AE92" s="199"/>
      <c r="AF92" s="199"/>
      <c r="AG92" s="199"/>
      <c r="AH92" s="199"/>
      <c r="AI92" s="199"/>
      <c r="AJ92" s="199"/>
      <c r="AK92" s="199"/>
      <c r="AL92" s="199"/>
      <c r="AM92" s="199"/>
      <c r="AN92" s="199"/>
      <c r="AO92" s="199"/>
      <c r="AP92" s="199"/>
      <c r="AQ92" s="199"/>
      <c r="AR92" s="199"/>
      <c r="AS92" s="199"/>
      <c r="AT92" s="199"/>
      <c r="AU92" s="199"/>
      <c r="AV92" s="199"/>
      <c r="AW92" s="199"/>
      <c r="AX92" s="199"/>
      <c r="AY92" s="199"/>
      <c r="AZ92" s="199"/>
      <c r="BA92" s="199"/>
      <c r="BB92" s="199"/>
      <c r="BC92" s="199"/>
      <c r="BD92" s="199"/>
      <c r="BE92" s="437">
        <f t="shared" si="39"/>
        <v>0</v>
      </c>
      <c r="BF92" s="438">
        <f t="shared" si="37"/>
        <v>0</v>
      </c>
      <c r="BG92" s="203">
        <f t="shared" si="42"/>
        <v>0</v>
      </c>
      <c r="BH92" s="203">
        <f t="shared" si="43"/>
        <v>0</v>
      </c>
      <c r="BI92" s="204">
        <f t="shared" si="40"/>
        <v>0</v>
      </c>
      <c r="BJ92" s="205">
        <f t="shared" si="41"/>
        <v>0</v>
      </c>
    </row>
    <row r="93" spans="2:65" ht="15.5" x14ac:dyDescent="0.35">
      <c r="B93" s="177"/>
      <c r="C93" s="233">
        <f t="shared" si="35"/>
        <v>26</v>
      </c>
      <c r="D93" s="234"/>
      <c r="E93" s="234"/>
      <c r="F93" s="234"/>
      <c r="G93" s="234"/>
      <c r="H93" s="234"/>
      <c r="I93" s="234"/>
      <c r="J93" s="234"/>
      <c r="K93" s="234"/>
      <c r="L93" s="234"/>
      <c r="M93" s="234"/>
      <c r="N93" s="234"/>
      <c r="O93" s="234"/>
      <c r="P93" s="38"/>
      <c r="Q93" s="178"/>
      <c r="X93" s="177"/>
      <c r="Y93" s="198">
        <v>21</v>
      </c>
      <c r="Z93" s="199"/>
      <c r="AA93" s="199"/>
      <c r="AB93" s="199"/>
      <c r="AC93" s="199"/>
      <c r="AD93" s="199"/>
      <c r="AE93" s="199"/>
      <c r="AF93" s="199"/>
      <c r="AG93" s="199"/>
      <c r="AH93" s="199"/>
      <c r="AI93" s="199"/>
      <c r="AJ93" s="199"/>
      <c r="AK93" s="199"/>
      <c r="AL93" s="199"/>
      <c r="AM93" s="199"/>
      <c r="AN93" s="199"/>
      <c r="AO93" s="199"/>
      <c r="AP93" s="199"/>
      <c r="AQ93" s="199"/>
      <c r="AR93" s="199"/>
      <c r="AS93" s="199"/>
      <c r="AT93" s="199"/>
      <c r="AU93" s="199"/>
      <c r="AV93" s="199"/>
      <c r="AW93" s="199"/>
      <c r="AX93" s="199"/>
      <c r="AY93" s="199"/>
      <c r="AZ93" s="199"/>
      <c r="BA93" s="199"/>
      <c r="BB93" s="199"/>
      <c r="BC93" s="199"/>
      <c r="BD93" s="199"/>
      <c r="BE93" s="437">
        <f t="shared" si="39"/>
        <v>0</v>
      </c>
      <c r="BF93" s="438">
        <f t="shared" si="37"/>
        <v>0</v>
      </c>
      <c r="BG93" s="203">
        <f t="shared" si="42"/>
        <v>0</v>
      </c>
      <c r="BH93" s="203">
        <f t="shared" si="43"/>
        <v>0</v>
      </c>
      <c r="BI93" s="204">
        <f t="shared" si="40"/>
        <v>0</v>
      </c>
      <c r="BJ93" s="205">
        <f t="shared" si="41"/>
        <v>0</v>
      </c>
    </row>
    <row r="94" spans="2:65" ht="15.5" x14ac:dyDescent="0.35">
      <c r="B94" s="177"/>
      <c r="C94" s="233">
        <f t="shared" si="35"/>
        <v>27</v>
      </c>
      <c r="D94" s="234"/>
      <c r="E94" s="234"/>
      <c r="F94" s="234"/>
      <c r="G94" s="234"/>
      <c r="H94" s="234"/>
      <c r="I94" s="234"/>
      <c r="J94" s="234"/>
      <c r="K94" s="234"/>
      <c r="L94" s="234"/>
      <c r="M94" s="234"/>
      <c r="N94" s="234"/>
      <c r="O94" s="234"/>
      <c r="P94" s="38"/>
      <c r="Q94" s="178"/>
      <c r="X94" s="177"/>
      <c r="Y94" s="198">
        <v>22</v>
      </c>
      <c r="Z94" s="199"/>
      <c r="AA94" s="199"/>
      <c r="AB94" s="199"/>
      <c r="AC94" s="199"/>
      <c r="AD94" s="199"/>
      <c r="AE94" s="199"/>
      <c r="AF94" s="199"/>
      <c r="AG94" s="199"/>
      <c r="AH94" s="199"/>
      <c r="AI94" s="199"/>
      <c r="AJ94" s="199"/>
      <c r="AK94" s="199"/>
      <c r="AL94" s="199"/>
      <c r="AM94" s="199"/>
      <c r="AN94" s="199"/>
      <c r="AO94" s="199"/>
      <c r="AP94" s="199"/>
      <c r="AQ94" s="199"/>
      <c r="AR94" s="199"/>
      <c r="AS94" s="199"/>
      <c r="AT94" s="199"/>
      <c r="AU94" s="199"/>
      <c r="AV94" s="199"/>
      <c r="AW94" s="199"/>
      <c r="AX94" s="199"/>
      <c r="AY94" s="199"/>
      <c r="AZ94" s="199"/>
      <c r="BA94" s="199"/>
      <c r="BB94" s="199"/>
      <c r="BC94" s="199"/>
      <c r="BD94" s="199"/>
      <c r="BE94" s="437">
        <f t="shared" si="39"/>
        <v>0</v>
      </c>
      <c r="BF94" s="438">
        <f t="shared" si="37"/>
        <v>0</v>
      </c>
      <c r="BG94" s="203">
        <f t="shared" si="42"/>
        <v>0</v>
      </c>
      <c r="BH94" s="203">
        <f t="shared" si="43"/>
        <v>0</v>
      </c>
      <c r="BI94" s="204">
        <f t="shared" si="40"/>
        <v>0</v>
      </c>
      <c r="BJ94" s="205">
        <f t="shared" si="41"/>
        <v>0</v>
      </c>
      <c r="BM94" s="13" t="s">
        <v>130</v>
      </c>
    </row>
    <row r="95" spans="2:65" ht="15.5" x14ac:dyDescent="0.35">
      <c r="B95" s="177"/>
      <c r="C95" s="233">
        <f t="shared" si="35"/>
        <v>28</v>
      </c>
      <c r="D95" s="234"/>
      <c r="E95" s="234"/>
      <c r="F95" s="234"/>
      <c r="G95" s="234"/>
      <c r="H95" s="234"/>
      <c r="I95" s="234"/>
      <c r="J95" s="234"/>
      <c r="K95" s="234"/>
      <c r="L95" s="234"/>
      <c r="M95" s="234"/>
      <c r="N95" s="234"/>
      <c r="O95" s="234"/>
      <c r="P95" s="38"/>
      <c r="Q95" s="178"/>
      <c r="X95" s="177"/>
      <c r="Y95" s="198">
        <v>23</v>
      </c>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c r="BB95" s="199"/>
      <c r="BC95" s="199"/>
      <c r="BD95" s="199"/>
      <c r="BE95" s="437">
        <f t="shared" si="39"/>
        <v>0</v>
      </c>
      <c r="BF95" s="438">
        <f t="shared" si="37"/>
        <v>0</v>
      </c>
      <c r="BG95" s="203">
        <f t="shared" si="42"/>
        <v>0</v>
      </c>
      <c r="BH95" s="203">
        <f t="shared" si="43"/>
        <v>0</v>
      </c>
      <c r="BI95" s="204">
        <f t="shared" si="40"/>
        <v>0</v>
      </c>
      <c r="BJ95" s="205">
        <f t="shared" si="41"/>
        <v>0</v>
      </c>
      <c r="BL95" s="13">
        <f>COUNTIF(Z73:BD96,"&gt;"&amp;MxDisch1)</f>
        <v>0</v>
      </c>
      <c r="BM95" s="13" t="s">
        <v>131</v>
      </c>
    </row>
    <row r="96" spans="2:65" ht="15.5" x14ac:dyDescent="0.35">
      <c r="B96" s="177"/>
      <c r="C96" s="233">
        <f t="shared" si="35"/>
        <v>29</v>
      </c>
      <c r="D96" s="234"/>
      <c r="E96" s="234"/>
      <c r="F96" s="234"/>
      <c r="G96" s="234"/>
      <c r="H96" s="234"/>
      <c r="I96" s="234"/>
      <c r="J96" s="234"/>
      <c r="K96" s="234"/>
      <c r="L96" s="234"/>
      <c r="M96" s="234"/>
      <c r="N96" s="234"/>
      <c r="O96" s="234"/>
      <c r="P96" s="38"/>
      <c r="Q96" s="178"/>
      <c r="X96" s="177"/>
      <c r="Y96" s="206">
        <v>24</v>
      </c>
      <c r="Z96" s="207"/>
      <c r="AA96" s="207"/>
      <c r="AB96" s="207"/>
      <c r="AC96" s="207"/>
      <c r="AD96" s="207"/>
      <c r="AE96" s="207"/>
      <c r="AF96" s="207"/>
      <c r="AG96" s="207"/>
      <c r="AH96" s="207"/>
      <c r="AI96" s="207"/>
      <c r="AJ96" s="207"/>
      <c r="AK96" s="207"/>
      <c r="AL96" s="207"/>
      <c r="AM96" s="207"/>
      <c r="AN96" s="207"/>
      <c r="AO96" s="207"/>
      <c r="AP96" s="207"/>
      <c r="AQ96" s="207"/>
      <c r="AR96" s="207"/>
      <c r="AS96" s="207"/>
      <c r="AT96" s="207"/>
      <c r="AU96" s="207"/>
      <c r="AV96" s="207"/>
      <c r="AW96" s="207"/>
      <c r="AX96" s="207"/>
      <c r="AY96" s="207"/>
      <c r="AZ96" s="207"/>
      <c r="BA96" s="207"/>
      <c r="BB96" s="207"/>
      <c r="BC96" s="207"/>
      <c r="BD96" s="207"/>
      <c r="BE96" s="442">
        <f t="shared" si="39"/>
        <v>0</v>
      </c>
      <c r="BF96" s="443">
        <f t="shared" si="37"/>
        <v>0</v>
      </c>
      <c r="BG96" s="208">
        <f>SUM($Z96:$BD96)</f>
        <v>0</v>
      </c>
      <c r="BH96" s="208">
        <v>0</v>
      </c>
      <c r="BI96" s="209">
        <f t="shared" si="40"/>
        <v>0</v>
      </c>
      <c r="BJ96" s="210">
        <f t="shared" si="41"/>
        <v>0</v>
      </c>
      <c r="BL96" s="13">
        <f>COUNTIF(Z73:BD96,"&lt;"&amp;-MxChgRate1)</f>
        <v>0</v>
      </c>
      <c r="BM96" s="13" t="s">
        <v>132</v>
      </c>
    </row>
    <row r="97" spans="2:62" ht="15.5" x14ac:dyDescent="0.35">
      <c r="B97" s="177"/>
      <c r="C97" s="233">
        <f t="shared" si="35"/>
        <v>30</v>
      </c>
      <c r="D97" s="234"/>
      <c r="E97" s="234"/>
      <c r="F97" s="234"/>
      <c r="G97" s="234"/>
      <c r="H97" s="234"/>
      <c r="I97" s="234"/>
      <c r="J97" s="234"/>
      <c r="K97" s="234"/>
      <c r="L97" s="234"/>
      <c r="M97" s="234"/>
      <c r="N97" s="234"/>
      <c r="O97" s="234"/>
      <c r="P97" s="38"/>
      <c r="Q97" s="178"/>
      <c r="X97" s="177"/>
      <c r="Y97" s="182"/>
      <c r="Z97" s="218" t="str">
        <f>IF(SUM(Z73:Z96)&gt;0,"Verify","")</f>
        <v/>
      </c>
      <c r="AA97" s="218" t="str">
        <f t="shared" ref="AA97:BD97" si="44">IF(SUM(AA73:AA96)&gt;0,"Verify","")</f>
        <v/>
      </c>
      <c r="AB97" s="218" t="str">
        <f t="shared" si="44"/>
        <v/>
      </c>
      <c r="AC97" s="218" t="str">
        <f t="shared" si="44"/>
        <v/>
      </c>
      <c r="AD97" s="218" t="str">
        <f t="shared" si="44"/>
        <v/>
      </c>
      <c r="AE97" s="218" t="str">
        <f t="shared" si="44"/>
        <v/>
      </c>
      <c r="AF97" s="218" t="str">
        <f t="shared" si="44"/>
        <v/>
      </c>
      <c r="AG97" s="218" t="str">
        <f t="shared" si="44"/>
        <v/>
      </c>
      <c r="AH97" s="218" t="str">
        <f t="shared" si="44"/>
        <v/>
      </c>
      <c r="AI97" s="218" t="str">
        <f t="shared" si="44"/>
        <v/>
      </c>
      <c r="AJ97" s="218" t="str">
        <f t="shared" si="44"/>
        <v/>
      </c>
      <c r="AK97" s="218" t="str">
        <f t="shared" si="44"/>
        <v/>
      </c>
      <c r="AL97" s="218" t="str">
        <f t="shared" si="44"/>
        <v/>
      </c>
      <c r="AM97" s="218" t="str">
        <f t="shared" si="44"/>
        <v/>
      </c>
      <c r="AN97" s="218" t="str">
        <f t="shared" si="44"/>
        <v/>
      </c>
      <c r="AO97" s="218" t="str">
        <f t="shared" si="44"/>
        <v/>
      </c>
      <c r="AP97" s="218" t="str">
        <f t="shared" si="44"/>
        <v/>
      </c>
      <c r="AQ97" s="218" t="str">
        <f t="shared" si="44"/>
        <v/>
      </c>
      <c r="AR97" s="218" t="str">
        <f t="shared" si="44"/>
        <v/>
      </c>
      <c r="AS97" s="218" t="str">
        <f t="shared" si="44"/>
        <v/>
      </c>
      <c r="AT97" s="218" t="str">
        <f t="shared" si="44"/>
        <v/>
      </c>
      <c r="AU97" s="218" t="str">
        <f t="shared" si="44"/>
        <v/>
      </c>
      <c r="AV97" s="218" t="str">
        <f t="shared" si="44"/>
        <v/>
      </c>
      <c r="AW97" s="218" t="str">
        <f t="shared" si="44"/>
        <v/>
      </c>
      <c r="AX97" s="218" t="str">
        <f t="shared" si="44"/>
        <v/>
      </c>
      <c r="AY97" s="218" t="str">
        <f t="shared" si="44"/>
        <v/>
      </c>
      <c r="AZ97" s="218" t="str">
        <f t="shared" si="44"/>
        <v/>
      </c>
      <c r="BA97" s="218" t="str">
        <f t="shared" si="44"/>
        <v/>
      </c>
      <c r="BB97" s="218" t="str">
        <f t="shared" si="44"/>
        <v/>
      </c>
      <c r="BC97" s="218" t="str">
        <f t="shared" si="44"/>
        <v/>
      </c>
      <c r="BD97" s="218" t="str">
        <f t="shared" si="44"/>
        <v/>
      </c>
      <c r="BE97" s="38"/>
      <c r="BF97" s="225"/>
      <c r="BG97" s="208">
        <f>SUM(BG73:BG96)</f>
        <v>0</v>
      </c>
      <c r="BH97" s="208">
        <f>SUM(BH80:BH95)</f>
        <v>0</v>
      </c>
      <c r="BI97" s="208">
        <f>SUM(BI73:BI96)</f>
        <v>0</v>
      </c>
      <c r="BJ97" s="221">
        <f>SUM(BJ73:BJ96)</f>
        <v>0</v>
      </c>
    </row>
    <row r="98" spans="2:62" ht="15.5" x14ac:dyDescent="0.35">
      <c r="B98" s="177"/>
      <c r="C98" s="235">
        <f t="shared" si="35"/>
        <v>31</v>
      </c>
      <c r="D98" s="236"/>
      <c r="E98" s="236"/>
      <c r="F98" s="236"/>
      <c r="G98" s="236"/>
      <c r="H98" s="236"/>
      <c r="I98" s="236"/>
      <c r="J98" s="236"/>
      <c r="K98" s="236"/>
      <c r="L98" s="236"/>
      <c r="M98" s="236"/>
      <c r="N98" s="236"/>
      <c r="O98" s="236"/>
      <c r="P98" s="38"/>
      <c r="Q98" s="178"/>
      <c r="X98" s="213"/>
      <c r="Y98" s="214"/>
      <c r="Z98" s="214"/>
      <c r="AA98" s="214"/>
      <c r="AB98" s="214"/>
      <c r="AC98" s="214"/>
      <c r="AD98" s="214"/>
      <c r="AE98" s="214"/>
      <c r="AF98" s="214"/>
      <c r="AG98" s="214"/>
      <c r="AH98" s="214"/>
      <c r="AI98" s="214"/>
      <c r="AJ98" s="214"/>
      <c r="AK98" s="214"/>
      <c r="AL98" s="214"/>
      <c r="AM98" s="214"/>
      <c r="AN98" s="214"/>
      <c r="AO98" s="214"/>
      <c r="AP98" s="214"/>
      <c r="AQ98" s="214"/>
      <c r="AR98" s="214"/>
      <c r="AS98" s="214"/>
      <c r="AT98" s="214"/>
      <c r="AU98" s="214"/>
      <c r="AV98" s="214"/>
      <c r="AW98" s="214"/>
      <c r="AX98" s="214"/>
      <c r="AY98" s="214"/>
      <c r="AZ98" s="214"/>
      <c r="BA98" s="214"/>
      <c r="BB98" s="214"/>
      <c r="BC98" s="214"/>
      <c r="BD98" s="214"/>
      <c r="BE98" s="216"/>
      <c r="BF98" s="216"/>
      <c r="BG98" s="222"/>
      <c r="BH98" s="223"/>
      <c r="BI98" s="223"/>
      <c r="BJ98" s="224"/>
    </row>
    <row r="99" spans="2:62" ht="15.5" x14ac:dyDescent="0.35">
      <c r="B99" s="177"/>
      <c r="C99" s="461" t="s">
        <v>140</v>
      </c>
      <c r="D99" s="461"/>
      <c r="E99" s="461"/>
      <c r="F99" s="461"/>
      <c r="G99" s="461"/>
      <c r="H99" s="461"/>
      <c r="I99" s="461"/>
      <c r="J99" s="461"/>
      <c r="K99" s="461"/>
      <c r="L99" s="461"/>
      <c r="M99" s="461"/>
      <c r="N99" s="461"/>
      <c r="O99" s="461"/>
      <c r="P99" s="38"/>
      <c r="Q99" s="178"/>
      <c r="X99" s="226"/>
      <c r="Y99" s="227"/>
      <c r="Z99" s="227"/>
      <c r="AA99" s="227"/>
      <c r="AB99" s="227"/>
      <c r="AC99" s="227"/>
      <c r="AD99" s="227"/>
      <c r="AE99" s="227"/>
      <c r="AF99" s="227"/>
      <c r="AG99" s="227"/>
      <c r="AH99" s="227"/>
      <c r="AI99" s="227"/>
      <c r="AJ99" s="227"/>
      <c r="AK99" s="227"/>
      <c r="AL99" s="227"/>
      <c r="AM99" s="227"/>
      <c r="AN99" s="228"/>
      <c r="AO99" s="229"/>
      <c r="AP99" s="229"/>
      <c r="AQ99" s="229"/>
      <c r="AR99" s="229"/>
      <c r="AS99" s="229"/>
      <c r="AT99" s="229"/>
      <c r="AU99" s="229"/>
      <c r="AV99" s="229"/>
      <c r="AW99" s="229"/>
      <c r="AX99" s="229"/>
      <c r="AY99" s="229"/>
      <c r="AZ99" s="229"/>
      <c r="BA99" s="229"/>
      <c r="BB99" s="229"/>
      <c r="BC99" s="229"/>
      <c r="BD99" s="229"/>
      <c r="BE99" s="229"/>
      <c r="BF99" s="38"/>
      <c r="BG99" s="38"/>
      <c r="BH99" s="38"/>
      <c r="BI99" s="38"/>
      <c r="BJ99" s="178"/>
    </row>
    <row r="100" spans="2:62" ht="15.65" customHeight="1" thickBot="1" x14ac:dyDescent="0.4">
      <c r="B100" s="183"/>
      <c r="C100" s="185"/>
      <c r="D100" s="185"/>
      <c r="E100" s="185"/>
      <c r="F100" s="185"/>
      <c r="G100" s="185"/>
      <c r="H100" s="185"/>
      <c r="I100" s="185"/>
      <c r="J100" s="237"/>
      <c r="K100" s="237"/>
      <c r="L100" s="237"/>
      <c r="M100" s="237"/>
      <c r="N100" s="237"/>
      <c r="O100" s="237"/>
      <c r="P100" s="237"/>
      <c r="Q100" s="186"/>
      <c r="X100" s="177" t="s">
        <v>141</v>
      </c>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178"/>
    </row>
    <row r="101" spans="2:62" ht="15.5" x14ac:dyDescent="0.35">
      <c r="B101" s="177"/>
      <c r="C101" s="38"/>
      <c r="D101" s="38"/>
      <c r="E101" s="38"/>
      <c r="F101" s="38"/>
      <c r="G101" s="38"/>
      <c r="H101" s="38"/>
      <c r="I101" s="38"/>
      <c r="J101" s="238"/>
      <c r="K101" s="239"/>
      <c r="L101" s="239"/>
      <c r="M101" s="239"/>
      <c r="N101" s="239"/>
      <c r="O101" s="239"/>
      <c r="P101" s="239"/>
      <c r="Q101" s="178"/>
      <c r="X101" s="177"/>
      <c r="Y101" s="38"/>
      <c r="Z101" s="194" t="str">
        <f t="shared" ref="Z101:BC101" si="45">IFERROR(SUMIF(Z104:Z127,"&gt;0",Z104:Z127)/-SUMIF(Z104:Z127,"&lt;0",Z104:Z127),"")</f>
        <v/>
      </c>
      <c r="AA101" s="194" t="str">
        <f t="shared" si="45"/>
        <v/>
      </c>
      <c r="AB101" s="194" t="str">
        <f t="shared" si="45"/>
        <v/>
      </c>
      <c r="AC101" s="194" t="str">
        <f t="shared" si="45"/>
        <v/>
      </c>
      <c r="AD101" s="194" t="str">
        <f t="shared" si="45"/>
        <v/>
      </c>
      <c r="AE101" s="194" t="str">
        <f t="shared" si="45"/>
        <v/>
      </c>
      <c r="AF101" s="194" t="str">
        <f t="shared" si="45"/>
        <v/>
      </c>
      <c r="AG101" s="194" t="str">
        <f t="shared" si="45"/>
        <v/>
      </c>
      <c r="AH101" s="194" t="str">
        <f t="shared" si="45"/>
        <v/>
      </c>
      <c r="AI101" s="194" t="str">
        <f t="shared" si="45"/>
        <v/>
      </c>
      <c r="AJ101" s="194" t="str">
        <f t="shared" si="45"/>
        <v/>
      </c>
      <c r="AK101" s="194" t="str">
        <f t="shared" si="45"/>
        <v/>
      </c>
      <c r="AL101" s="194" t="str">
        <f t="shared" si="45"/>
        <v/>
      </c>
      <c r="AM101" s="194" t="str">
        <f t="shared" si="45"/>
        <v/>
      </c>
      <c r="AN101" s="194" t="str">
        <f t="shared" si="45"/>
        <v/>
      </c>
      <c r="AO101" s="194" t="str">
        <f t="shared" si="45"/>
        <v/>
      </c>
      <c r="AP101" s="194" t="str">
        <f t="shared" si="45"/>
        <v/>
      </c>
      <c r="AQ101" s="194" t="str">
        <f t="shared" si="45"/>
        <v/>
      </c>
      <c r="AR101" s="194" t="str">
        <f t="shared" si="45"/>
        <v/>
      </c>
      <c r="AS101" s="194" t="str">
        <f t="shared" si="45"/>
        <v/>
      </c>
      <c r="AT101" s="194" t="str">
        <f t="shared" si="45"/>
        <v/>
      </c>
      <c r="AU101" s="194" t="str">
        <f t="shared" si="45"/>
        <v/>
      </c>
      <c r="AV101" s="194" t="str">
        <f t="shared" si="45"/>
        <v/>
      </c>
      <c r="AW101" s="194" t="str">
        <f t="shared" si="45"/>
        <v/>
      </c>
      <c r="AX101" s="194" t="str">
        <f t="shared" si="45"/>
        <v/>
      </c>
      <c r="AY101" s="194" t="str">
        <f t="shared" si="45"/>
        <v/>
      </c>
      <c r="AZ101" s="194" t="str">
        <f t="shared" si="45"/>
        <v/>
      </c>
      <c r="BA101" s="194" t="str">
        <f t="shared" si="45"/>
        <v/>
      </c>
      <c r="BB101" s="194" t="str">
        <f t="shared" si="45"/>
        <v/>
      </c>
      <c r="BC101" s="194" t="str">
        <f t="shared" si="45"/>
        <v/>
      </c>
      <c r="BD101" s="38"/>
      <c r="BE101" s="38"/>
      <c r="BF101" s="38"/>
      <c r="BG101" s="42"/>
      <c r="BH101" s="38"/>
      <c r="BI101" s="38"/>
      <c r="BJ101" s="178"/>
    </row>
    <row r="102" spans="2:62" ht="15.5" x14ac:dyDescent="0.35">
      <c r="B102" s="177"/>
      <c r="C102" s="38"/>
      <c r="D102" s="38"/>
      <c r="E102" s="38"/>
      <c r="F102" s="38"/>
      <c r="G102" s="38"/>
      <c r="H102" s="38"/>
      <c r="I102" s="38"/>
      <c r="J102" s="238"/>
      <c r="K102" s="239"/>
      <c r="L102" s="239"/>
      <c r="M102" s="239"/>
      <c r="N102" s="239"/>
      <c r="O102" s="239"/>
      <c r="P102" s="239"/>
      <c r="Q102" s="178"/>
      <c r="X102" s="177"/>
      <c r="Y102" s="179" t="s">
        <v>98</v>
      </c>
      <c r="Z102" s="60">
        <v>1</v>
      </c>
      <c r="AA102" s="60">
        <v>2</v>
      </c>
      <c r="AB102" s="60">
        <v>3</v>
      </c>
      <c r="AC102" s="60">
        <v>4</v>
      </c>
      <c r="AD102" s="60">
        <v>5</v>
      </c>
      <c r="AE102" s="60">
        <v>6</v>
      </c>
      <c r="AF102" s="60">
        <v>7</v>
      </c>
      <c r="AG102" s="60">
        <v>8</v>
      </c>
      <c r="AH102" s="60">
        <v>9</v>
      </c>
      <c r="AI102" s="60">
        <v>10</v>
      </c>
      <c r="AJ102" s="60">
        <v>11</v>
      </c>
      <c r="AK102" s="60">
        <v>12</v>
      </c>
      <c r="AL102" s="60">
        <v>13</v>
      </c>
      <c r="AM102" s="60">
        <v>14</v>
      </c>
      <c r="AN102" s="60">
        <v>15</v>
      </c>
      <c r="AO102" s="60">
        <v>16</v>
      </c>
      <c r="AP102" s="60">
        <v>17</v>
      </c>
      <c r="AQ102" s="60">
        <v>18</v>
      </c>
      <c r="AR102" s="60">
        <v>19</v>
      </c>
      <c r="AS102" s="60">
        <v>20</v>
      </c>
      <c r="AT102" s="60">
        <v>21</v>
      </c>
      <c r="AU102" s="60">
        <v>22</v>
      </c>
      <c r="AV102" s="60">
        <v>23</v>
      </c>
      <c r="AW102" s="60">
        <v>24</v>
      </c>
      <c r="AX102" s="60">
        <v>25</v>
      </c>
      <c r="AY102" s="60">
        <v>26</v>
      </c>
      <c r="AZ102" s="60">
        <v>27</v>
      </c>
      <c r="BA102" s="60">
        <v>28</v>
      </c>
      <c r="BB102" s="60">
        <v>29</v>
      </c>
      <c r="BC102" s="60">
        <v>30</v>
      </c>
      <c r="BD102" s="38"/>
      <c r="BE102" s="439" t="s">
        <v>99</v>
      </c>
      <c r="BF102" s="440"/>
      <c r="BG102" s="196" t="s">
        <v>100</v>
      </c>
      <c r="BH102" s="196" t="s">
        <v>101</v>
      </c>
      <c r="BI102" s="196" t="s">
        <v>102</v>
      </c>
      <c r="BJ102" s="197" t="s">
        <v>103</v>
      </c>
    </row>
    <row r="103" spans="2:62" ht="15.5" x14ac:dyDescent="0.35">
      <c r="B103" s="177"/>
      <c r="C103" s="38"/>
      <c r="D103" s="38"/>
      <c r="E103" s="38"/>
      <c r="F103" s="38"/>
      <c r="G103" s="38"/>
      <c r="H103" s="38"/>
      <c r="I103" s="38"/>
      <c r="J103" s="238"/>
      <c r="K103" s="239"/>
      <c r="L103" s="239"/>
      <c r="M103" s="239"/>
      <c r="N103" s="239"/>
      <c r="O103" s="239"/>
      <c r="P103" s="239"/>
      <c r="Q103" s="178"/>
      <c r="X103" s="177"/>
      <c r="Y103" s="179"/>
      <c r="Z103" s="60" t="str">
        <f>VLOOKUP(WEEKDAY(CONCATENATE("4","/",Z102,"/",$AJ$6)),$BY$11:$BZ$17,2,FALSE)</f>
        <v>Sun</v>
      </c>
      <c r="AA103" s="60" t="str">
        <f t="shared" ref="AA103:BC103" si="46">VLOOKUP(WEEKDAY(CONCATENATE("4","/",AA102,"/",$AJ$6)),$BY$11:$BZ$17,2,FALSE)</f>
        <v>Mon</v>
      </c>
      <c r="AB103" s="60" t="str">
        <f t="shared" si="46"/>
        <v>Tues</v>
      </c>
      <c r="AC103" s="60" t="str">
        <f t="shared" si="46"/>
        <v>Wed</v>
      </c>
      <c r="AD103" s="60" t="str">
        <f t="shared" si="46"/>
        <v>Thur</v>
      </c>
      <c r="AE103" s="60" t="str">
        <f t="shared" si="46"/>
        <v>Fri</v>
      </c>
      <c r="AF103" s="60" t="str">
        <f t="shared" si="46"/>
        <v>Sat</v>
      </c>
      <c r="AG103" s="60" t="str">
        <f t="shared" si="46"/>
        <v>Sun</v>
      </c>
      <c r="AH103" s="60" t="str">
        <f t="shared" si="46"/>
        <v>Mon</v>
      </c>
      <c r="AI103" s="60" t="str">
        <f t="shared" si="46"/>
        <v>Tues</v>
      </c>
      <c r="AJ103" s="60" t="str">
        <f t="shared" si="46"/>
        <v>Wed</v>
      </c>
      <c r="AK103" s="60" t="str">
        <f t="shared" si="46"/>
        <v>Thur</v>
      </c>
      <c r="AL103" s="60" t="str">
        <f t="shared" si="46"/>
        <v>Fri</v>
      </c>
      <c r="AM103" s="60" t="str">
        <f t="shared" si="46"/>
        <v>Sat</v>
      </c>
      <c r="AN103" s="60" t="str">
        <f t="shared" si="46"/>
        <v>Sun</v>
      </c>
      <c r="AO103" s="60" t="str">
        <f t="shared" si="46"/>
        <v>Mon</v>
      </c>
      <c r="AP103" s="60" t="str">
        <f t="shared" si="46"/>
        <v>Tues</v>
      </c>
      <c r="AQ103" s="60" t="str">
        <f t="shared" si="46"/>
        <v>Wed</v>
      </c>
      <c r="AR103" s="60" t="str">
        <f t="shared" si="46"/>
        <v>Thur</v>
      </c>
      <c r="AS103" s="60" t="str">
        <f t="shared" si="46"/>
        <v>Fri</v>
      </c>
      <c r="AT103" s="60" t="str">
        <f t="shared" si="46"/>
        <v>Sat</v>
      </c>
      <c r="AU103" s="60" t="str">
        <f t="shared" si="46"/>
        <v>Sun</v>
      </c>
      <c r="AV103" s="60" t="str">
        <f t="shared" si="46"/>
        <v>Mon</v>
      </c>
      <c r="AW103" s="60" t="str">
        <f t="shared" si="46"/>
        <v>Tues</v>
      </c>
      <c r="AX103" s="60" t="str">
        <f t="shared" si="46"/>
        <v>Wed</v>
      </c>
      <c r="AY103" s="60" t="str">
        <f t="shared" si="46"/>
        <v>Thur</v>
      </c>
      <c r="AZ103" s="60" t="str">
        <f t="shared" si="46"/>
        <v>Fri</v>
      </c>
      <c r="BA103" s="60" t="str">
        <f t="shared" si="46"/>
        <v>Sat</v>
      </c>
      <c r="BB103" s="60" t="str">
        <f t="shared" si="46"/>
        <v>Sun</v>
      </c>
      <c r="BC103" s="60" t="str">
        <f t="shared" si="46"/>
        <v>Mon</v>
      </c>
      <c r="BD103" s="38"/>
      <c r="BE103" s="439" t="s">
        <v>105</v>
      </c>
      <c r="BF103" s="440"/>
      <c r="BG103" s="196" t="s">
        <v>54</v>
      </c>
      <c r="BH103" s="196" t="s">
        <v>54</v>
      </c>
      <c r="BI103" s="196" t="s">
        <v>54</v>
      </c>
      <c r="BJ103" s="197" t="s">
        <v>54</v>
      </c>
    </row>
    <row r="104" spans="2:62" ht="15.5" x14ac:dyDescent="0.35">
      <c r="B104" s="177"/>
      <c r="C104" s="38"/>
      <c r="D104" s="38"/>
      <c r="E104" s="38"/>
      <c r="F104" s="38"/>
      <c r="G104" s="38"/>
      <c r="H104" s="38"/>
      <c r="I104" s="38"/>
      <c r="J104" s="238"/>
      <c r="K104" s="239"/>
      <c r="L104" s="239"/>
      <c r="M104" s="239"/>
      <c r="N104" s="239"/>
      <c r="O104" s="239"/>
      <c r="P104" s="239"/>
      <c r="Q104" s="178"/>
      <c r="X104" s="177"/>
      <c r="Y104" s="198">
        <v>1</v>
      </c>
      <c r="Z104" s="199"/>
      <c r="AA104" s="199"/>
      <c r="AB104" s="199"/>
      <c r="AC104" s="199"/>
      <c r="AD104" s="199"/>
      <c r="AE104" s="199"/>
      <c r="AF104" s="199"/>
      <c r="AG104" s="199"/>
      <c r="AH104" s="199"/>
      <c r="AI104" s="199"/>
      <c r="AJ104" s="199"/>
      <c r="AK104" s="199"/>
      <c r="AL104" s="199"/>
      <c r="AM104" s="199"/>
      <c r="AN104" s="199"/>
      <c r="AO104" s="199"/>
      <c r="AP104" s="199"/>
      <c r="AQ104" s="199"/>
      <c r="AR104" s="199"/>
      <c r="AS104" s="199"/>
      <c r="AT104" s="199"/>
      <c r="AU104" s="199"/>
      <c r="AV104" s="199"/>
      <c r="AW104" s="199"/>
      <c r="AX104" s="199"/>
      <c r="AY104" s="199"/>
      <c r="AZ104" s="199"/>
      <c r="BA104" s="199"/>
      <c r="BB104" s="199"/>
      <c r="BC104" s="199"/>
      <c r="BD104" s="38"/>
      <c r="BE104" s="437">
        <f>SUM(Z104:BC104)/COUNT(Z$102:BC$102)</f>
        <v>0</v>
      </c>
      <c r="BF104" s="438">
        <f t="shared" ref="BF104:BF127" si="47">SUM(AA104:BC104)/COUNT(AA$40:BC$40)</f>
        <v>0</v>
      </c>
      <c r="BG104" s="200">
        <f t="shared" ref="BG104:BG110" si="48">SUM($Z104:$BD104)</f>
        <v>0</v>
      </c>
      <c r="BH104" s="200">
        <v>0</v>
      </c>
      <c r="BI104" s="201">
        <f>SUMIF(Z104:BD104,"&lt;0",Z104:BD104)</f>
        <v>0</v>
      </c>
      <c r="BJ104" s="202">
        <f>SUMIF(Z104:BD104,"&gt;0",Z104:BD104)</f>
        <v>0</v>
      </c>
    </row>
    <row r="105" spans="2:62" ht="15.5" x14ac:dyDescent="0.35">
      <c r="B105" s="177"/>
      <c r="C105" s="38"/>
      <c r="D105" s="38"/>
      <c r="E105" s="38"/>
      <c r="F105" s="38"/>
      <c r="G105" s="38"/>
      <c r="H105" s="38"/>
      <c r="I105" s="38"/>
      <c r="J105" s="238"/>
      <c r="K105" s="239"/>
      <c r="L105" s="239"/>
      <c r="M105" s="239"/>
      <c r="N105" s="239"/>
      <c r="O105" s="239"/>
      <c r="P105" s="239"/>
      <c r="Q105" s="178"/>
      <c r="U105" s="319"/>
      <c r="X105" s="177"/>
      <c r="Y105" s="198">
        <v>2</v>
      </c>
      <c r="Z105" s="199"/>
      <c r="AA105" s="199"/>
      <c r="AB105" s="199"/>
      <c r="AC105" s="199"/>
      <c r="AD105" s="199"/>
      <c r="AE105" s="199"/>
      <c r="AF105" s="199"/>
      <c r="AG105" s="199"/>
      <c r="AH105" s="199"/>
      <c r="AI105" s="199"/>
      <c r="AJ105" s="199"/>
      <c r="AK105" s="199"/>
      <c r="AL105" s="199"/>
      <c r="AM105" s="199"/>
      <c r="AN105" s="199"/>
      <c r="AO105" s="199"/>
      <c r="AP105" s="199"/>
      <c r="AQ105" s="199"/>
      <c r="AR105" s="199"/>
      <c r="AS105" s="199"/>
      <c r="AT105" s="199"/>
      <c r="AU105" s="199"/>
      <c r="AV105" s="199"/>
      <c r="AW105" s="199"/>
      <c r="AX105" s="199"/>
      <c r="AY105" s="199"/>
      <c r="AZ105" s="199"/>
      <c r="BA105" s="199"/>
      <c r="BB105" s="199"/>
      <c r="BC105" s="199"/>
      <c r="BD105" s="38"/>
      <c r="BE105" s="437">
        <f t="shared" ref="BE105:BE127" si="49">SUM(Z105:BC105)/COUNT(Z$102:BC$102)</f>
        <v>0</v>
      </c>
      <c r="BF105" s="438">
        <f t="shared" si="47"/>
        <v>0</v>
      </c>
      <c r="BG105" s="203">
        <f t="shared" si="48"/>
        <v>0</v>
      </c>
      <c r="BH105" s="203">
        <v>0</v>
      </c>
      <c r="BI105" s="204">
        <f t="shared" ref="BI105:BI127" si="50">SUMIF(Z105:BD105,"&lt;0",Z105:BD105)</f>
        <v>0</v>
      </c>
      <c r="BJ105" s="205">
        <f t="shared" ref="BJ105:BJ127" si="51">SUMIF(Z105:BD105,"&gt;0",Z105:BD105)</f>
        <v>0</v>
      </c>
    </row>
    <row r="106" spans="2:62" ht="15.5" x14ac:dyDescent="0.35">
      <c r="B106" s="177"/>
      <c r="C106" s="38"/>
      <c r="D106" s="38"/>
      <c r="E106" s="38"/>
      <c r="F106" s="38"/>
      <c r="G106" s="38"/>
      <c r="H106" s="38"/>
      <c r="I106" s="38"/>
      <c r="J106" s="238"/>
      <c r="K106" s="239"/>
      <c r="L106" s="239"/>
      <c r="M106" s="239"/>
      <c r="N106" s="239"/>
      <c r="O106" s="239"/>
      <c r="P106" s="239"/>
      <c r="Q106" s="178"/>
      <c r="U106" s="319"/>
      <c r="X106" s="177"/>
      <c r="Y106" s="198">
        <v>3</v>
      </c>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38"/>
      <c r="BE106" s="437">
        <f t="shared" si="49"/>
        <v>0</v>
      </c>
      <c r="BF106" s="438">
        <f t="shared" si="47"/>
        <v>0</v>
      </c>
      <c r="BG106" s="203">
        <f t="shared" si="48"/>
        <v>0</v>
      </c>
      <c r="BH106" s="203">
        <v>0</v>
      </c>
      <c r="BI106" s="204">
        <f t="shared" si="50"/>
        <v>0</v>
      </c>
      <c r="BJ106" s="205">
        <f t="shared" si="51"/>
        <v>0</v>
      </c>
    </row>
    <row r="107" spans="2:62" ht="15.5" x14ac:dyDescent="0.35">
      <c r="B107" s="177"/>
      <c r="C107" s="38"/>
      <c r="D107" s="38"/>
      <c r="E107" s="38"/>
      <c r="F107" s="38"/>
      <c r="G107" s="38"/>
      <c r="H107" s="38"/>
      <c r="I107" s="38"/>
      <c r="J107" s="238"/>
      <c r="K107" s="239"/>
      <c r="L107" s="239"/>
      <c r="M107" s="239"/>
      <c r="N107" s="239"/>
      <c r="O107" s="239"/>
      <c r="P107" s="239"/>
      <c r="Q107" s="178"/>
      <c r="U107" s="319"/>
      <c r="X107" s="177"/>
      <c r="Y107" s="198">
        <v>4</v>
      </c>
      <c r="Z107" s="199"/>
      <c r="AA107" s="199"/>
      <c r="AB107" s="199"/>
      <c r="AC107" s="199"/>
      <c r="AD107" s="199"/>
      <c r="AE107" s="199"/>
      <c r="AF107" s="199"/>
      <c r="AG107" s="199"/>
      <c r="AH107" s="199"/>
      <c r="AI107" s="199"/>
      <c r="AJ107" s="199"/>
      <c r="AK107" s="199"/>
      <c r="AL107" s="199"/>
      <c r="AM107" s="199"/>
      <c r="AN107" s="199"/>
      <c r="AO107" s="199"/>
      <c r="AP107" s="199"/>
      <c r="AQ107" s="199"/>
      <c r="AR107" s="199"/>
      <c r="AS107" s="199"/>
      <c r="AT107" s="199"/>
      <c r="AU107" s="199"/>
      <c r="AV107" s="199"/>
      <c r="AW107" s="199"/>
      <c r="AX107" s="199"/>
      <c r="AY107" s="199"/>
      <c r="AZ107" s="199"/>
      <c r="BA107" s="199"/>
      <c r="BB107" s="199"/>
      <c r="BC107" s="199"/>
      <c r="BD107" s="38"/>
      <c r="BE107" s="437">
        <f t="shared" si="49"/>
        <v>0</v>
      </c>
      <c r="BF107" s="438">
        <f t="shared" si="47"/>
        <v>0</v>
      </c>
      <c r="BG107" s="203">
        <f t="shared" si="48"/>
        <v>0</v>
      </c>
      <c r="BH107" s="203">
        <v>0</v>
      </c>
      <c r="BI107" s="204">
        <f t="shared" si="50"/>
        <v>0</v>
      </c>
      <c r="BJ107" s="205">
        <f t="shared" si="51"/>
        <v>0</v>
      </c>
    </row>
    <row r="108" spans="2:62" ht="16" thickBot="1" x14ac:dyDescent="0.4">
      <c r="B108" s="183"/>
      <c r="C108" s="185"/>
      <c r="D108" s="185"/>
      <c r="E108" s="185"/>
      <c r="F108" s="185"/>
      <c r="G108" s="185"/>
      <c r="H108" s="185"/>
      <c r="I108" s="185"/>
      <c r="J108" s="237"/>
      <c r="K108" s="240"/>
      <c r="L108" s="240"/>
      <c r="M108" s="240"/>
      <c r="N108" s="240"/>
      <c r="O108" s="240"/>
      <c r="P108" s="240"/>
      <c r="Q108" s="186"/>
      <c r="S108" s="105"/>
      <c r="U108" s="319"/>
      <c r="X108" s="177"/>
      <c r="Y108" s="198">
        <v>5</v>
      </c>
      <c r="Z108" s="199"/>
      <c r="AA108" s="199"/>
      <c r="AB108" s="199"/>
      <c r="AC108" s="199"/>
      <c r="AD108" s="199"/>
      <c r="AE108" s="199"/>
      <c r="AF108" s="199"/>
      <c r="AG108" s="199"/>
      <c r="AH108" s="199"/>
      <c r="AI108" s="199"/>
      <c r="AJ108" s="199"/>
      <c r="AK108" s="199"/>
      <c r="AL108" s="199"/>
      <c r="AM108" s="199"/>
      <c r="AN108" s="199"/>
      <c r="AO108" s="199"/>
      <c r="AP108" s="199"/>
      <c r="AQ108" s="199"/>
      <c r="AR108" s="199"/>
      <c r="AS108" s="199"/>
      <c r="AT108" s="199"/>
      <c r="AU108" s="199"/>
      <c r="AV108" s="199"/>
      <c r="AW108" s="199"/>
      <c r="AX108" s="199"/>
      <c r="AY108" s="199"/>
      <c r="AZ108" s="199"/>
      <c r="BA108" s="199"/>
      <c r="BB108" s="199"/>
      <c r="BC108" s="199"/>
      <c r="BD108" s="38"/>
      <c r="BE108" s="437">
        <f t="shared" si="49"/>
        <v>0</v>
      </c>
      <c r="BF108" s="438">
        <f t="shared" si="47"/>
        <v>0</v>
      </c>
      <c r="BG108" s="203">
        <f t="shared" si="48"/>
        <v>0</v>
      </c>
      <c r="BH108" s="203">
        <v>0</v>
      </c>
      <c r="BI108" s="204">
        <f t="shared" si="50"/>
        <v>0</v>
      </c>
      <c r="BJ108" s="205">
        <f t="shared" si="51"/>
        <v>0</v>
      </c>
    </row>
    <row r="109" spans="2:62" ht="15.5" x14ac:dyDescent="0.35">
      <c r="B109" s="170" t="str">
        <f>"Version: " &amp; Version</f>
        <v>Version: RD2 FINAL</v>
      </c>
      <c r="C109" s="171"/>
      <c r="D109" s="171"/>
      <c r="E109" s="171"/>
      <c r="F109" s="171"/>
      <c r="G109" s="171"/>
      <c r="H109" s="171"/>
      <c r="I109" s="171"/>
      <c r="J109" s="125"/>
      <c r="K109" s="125"/>
      <c r="L109" s="125"/>
      <c r="M109" s="125"/>
      <c r="N109" s="125"/>
      <c r="O109" s="125"/>
      <c r="P109" s="125"/>
      <c r="Q109" s="172"/>
      <c r="X109" s="177"/>
      <c r="Y109" s="198">
        <v>6</v>
      </c>
      <c r="Z109" s="199"/>
      <c r="AA109" s="199"/>
      <c r="AB109" s="199"/>
      <c r="AC109" s="199"/>
      <c r="AD109" s="199"/>
      <c r="AE109" s="199"/>
      <c r="AF109" s="199"/>
      <c r="AG109" s="199"/>
      <c r="AH109" s="199"/>
      <c r="AI109" s="199"/>
      <c r="AJ109" s="199"/>
      <c r="AK109" s="199"/>
      <c r="AL109" s="199"/>
      <c r="AM109" s="199"/>
      <c r="AN109" s="199"/>
      <c r="AO109" s="199"/>
      <c r="AP109" s="199"/>
      <c r="AQ109" s="199"/>
      <c r="AR109" s="199"/>
      <c r="AS109" s="199"/>
      <c r="AT109" s="199"/>
      <c r="AU109" s="199"/>
      <c r="AV109" s="199"/>
      <c r="AW109" s="199"/>
      <c r="AX109" s="199"/>
      <c r="AY109" s="199"/>
      <c r="AZ109" s="199"/>
      <c r="BA109" s="199"/>
      <c r="BB109" s="199"/>
      <c r="BC109" s="199"/>
      <c r="BD109" s="38"/>
      <c r="BE109" s="437">
        <f t="shared" si="49"/>
        <v>0</v>
      </c>
      <c r="BF109" s="438">
        <f t="shared" si="47"/>
        <v>0</v>
      </c>
      <c r="BG109" s="203">
        <f t="shared" si="48"/>
        <v>0</v>
      </c>
      <c r="BH109" s="203">
        <v>0</v>
      </c>
      <c r="BI109" s="204">
        <f t="shared" si="50"/>
        <v>0</v>
      </c>
      <c r="BJ109" s="205">
        <f t="shared" si="51"/>
        <v>0</v>
      </c>
    </row>
    <row r="110" spans="2:62" ht="15.5" x14ac:dyDescent="0.35">
      <c r="B110" s="173"/>
      <c r="C110" s="72"/>
      <c r="D110" s="72"/>
      <c r="E110" s="72"/>
      <c r="F110" s="72"/>
      <c r="G110" s="72"/>
      <c r="H110" s="173" t="s">
        <v>142</v>
      </c>
      <c r="I110" s="72"/>
      <c r="J110" s="72"/>
      <c r="K110" s="72"/>
      <c r="L110" s="72"/>
      <c r="M110" s="72"/>
      <c r="N110" s="72"/>
      <c r="O110" s="72"/>
      <c r="P110" s="72"/>
      <c r="Q110" s="174"/>
      <c r="R110" s="305"/>
      <c r="S110" s="319"/>
      <c r="T110" s="319"/>
      <c r="X110" s="177"/>
      <c r="Y110" s="198">
        <v>7</v>
      </c>
      <c r="Z110" s="199"/>
      <c r="AA110" s="199"/>
      <c r="AB110" s="199"/>
      <c r="AC110" s="199"/>
      <c r="AD110" s="199"/>
      <c r="AE110" s="199"/>
      <c r="AF110" s="199"/>
      <c r="AG110" s="199"/>
      <c r="AH110" s="199"/>
      <c r="AI110" s="199"/>
      <c r="AJ110" s="199"/>
      <c r="AK110" s="199"/>
      <c r="AL110" s="199"/>
      <c r="AM110" s="199"/>
      <c r="AN110" s="199"/>
      <c r="AO110" s="199"/>
      <c r="AP110" s="199"/>
      <c r="AQ110" s="199"/>
      <c r="AR110" s="199"/>
      <c r="AS110" s="199"/>
      <c r="AT110" s="199"/>
      <c r="AU110" s="199"/>
      <c r="AV110" s="199"/>
      <c r="AW110" s="199"/>
      <c r="AX110" s="199"/>
      <c r="AY110" s="199"/>
      <c r="AZ110" s="199"/>
      <c r="BA110" s="199"/>
      <c r="BB110" s="199"/>
      <c r="BC110" s="199"/>
      <c r="BD110" s="38"/>
      <c r="BE110" s="437">
        <f t="shared" si="49"/>
        <v>0</v>
      </c>
      <c r="BF110" s="438">
        <f t="shared" si="47"/>
        <v>0</v>
      </c>
      <c r="BG110" s="203">
        <f t="shared" si="48"/>
        <v>0</v>
      </c>
      <c r="BH110" s="203">
        <v>0</v>
      </c>
      <c r="BI110" s="204">
        <f t="shared" si="50"/>
        <v>0</v>
      </c>
      <c r="BJ110" s="205">
        <f t="shared" si="51"/>
        <v>0</v>
      </c>
    </row>
    <row r="111" spans="2:62" ht="15.5" x14ac:dyDescent="0.35">
      <c r="B111" s="173"/>
      <c r="C111" s="72"/>
      <c r="D111" s="72"/>
      <c r="E111" s="72"/>
      <c r="F111" s="72"/>
      <c r="G111" s="72"/>
      <c r="H111" s="173" t="str">
        <f>"Operational Information - Degradation Profile"</f>
        <v>Operational Information - Degradation Profile</v>
      </c>
      <c r="I111" s="72"/>
      <c r="J111" s="72"/>
      <c r="K111" s="72"/>
      <c r="L111" s="72"/>
      <c r="M111" s="72"/>
      <c r="N111" s="72"/>
      <c r="O111" s="72"/>
      <c r="P111" s="72"/>
      <c r="Q111" s="174"/>
      <c r="R111" s="305"/>
      <c r="S111" s="319"/>
      <c r="T111" s="319"/>
      <c r="X111" s="177"/>
      <c r="Y111" s="198">
        <v>8</v>
      </c>
      <c r="Z111" s="199"/>
      <c r="AA111" s="199"/>
      <c r="AB111" s="199"/>
      <c r="AC111" s="199"/>
      <c r="AD111" s="199"/>
      <c r="AE111" s="199"/>
      <c r="AF111" s="199"/>
      <c r="AG111" s="199"/>
      <c r="AH111" s="199"/>
      <c r="AI111" s="199"/>
      <c r="AJ111" s="199"/>
      <c r="AK111" s="199"/>
      <c r="AL111" s="199"/>
      <c r="AM111" s="199"/>
      <c r="AN111" s="199"/>
      <c r="AO111" s="199"/>
      <c r="AP111" s="199"/>
      <c r="AQ111" s="199"/>
      <c r="AR111" s="199"/>
      <c r="AS111" s="199"/>
      <c r="AT111" s="199"/>
      <c r="AU111" s="199"/>
      <c r="AV111" s="199"/>
      <c r="AW111" s="199"/>
      <c r="AX111" s="199"/>
      <c r="AY111" s="199"/>
      <c r="AZ111" s="199"/>
      <c r="BA111" s="199"/>
      <c r="BB111" s="199"/>
      <c r="BC111" s="199"/>
      <c r="BD111" s="38"/>
      <c r="BE111" s="437">
        <f t="shared" si="49"/>
        <v>0</v>
      </c>
      <c r="BF111" s="438">
        <f t="shared" si="47"/>
        <v>0</v>
      </c>
      <c r="BG111" s="203">
        <f t="shared" ref="BG111:BG126" si="52">(SUMIF($Z$103:$BD$103,"Sat",$Z111:$BD111)+SUMIF($Z$103:$BD$103,"Sun",$Z111:$BD111))</f>
        <v>0</v>
      </c>
      <c r="BH111" s="203">
        <f t="shared" ref="BH111:BH126" si="53">(SUM($Z111:$BD111)-(SUMIF($Z$103:$BD$103,"Sat",$Z111:$BD111)+SUMIF($Z$103:$BD$103,"Sun",$Z111:$BD111)))</f>
        <v>0</v>
      </c>
      <c r="BI111" s="204">
        <f t="shared" si="50"/>
        <v>0</v>
      </c>
      <c r="BJ111" s="205">
        <f t="shared" si="51"/>
        <v>0</v>
      </c>
    </row>
    <row r="112" spans="2:62" ht="15.5" x14ac:dyDescent="0.35">
      <c r="B112" s="173"/>
      <c r="C112" s="241" t="s">
        <v>26</v>
      </c>
      <c r="D112" s="72"/>
      <c r="E112" s="441" t="str">
        <f>IF(ProjTitle="","Auto-Filled",ProjTitle)</f>
        <v>Auto-Filled</v>
      </c>
      <c r="F112" s="441"/>
      <c r="G112" s="441"/>
      <c r="H112" s="441"/>
      <c r="I112" s="441"/>
      <c r="J112" s="441"/>
      <c r="K112" s="47"/>
      <c r="L112" s="52"/>
      <c r="M112" s="47"/>
      <c r="N112" s="47"/>
      <c r="O112" s="47"/>
      <c r="P112" s="47"/>
      <c r="Q112" s="174"/>
      <c r="R112" s="305"/>
      <c r="S112" s="319"/>
      <c r="T112" s="319"/>
      <c r="X112" s="177"/>
      <c r="Y112" s="198">
        <v>9</v>
      </c>
      <c r="Z112" s="199"/>
      <c r="AA112" s="199"/>
      <c r="AB112" s="199"/>
      <c r="AC112" s="199"/>
      <c r="AD112" s="199"/>
      <c r="AE112" s="199"/>
      <c r="AF112" s="199"/>
      <c r="AG112" s="199"/>
      <c r="AH112" s="199"/>
      <c r="AI112" s="199"/>
      <c r="AJ112" s="199"/>
      <c r="AK112" s="199"/>
      <c r="AL112" s="199"/>
      <c r="AM112" s="199"/>
      <c r="AN112" s="199"/>
      <c r="AO112" s="199"/>
      <c r="AP112" s="199"/>
      <c r="AQ112" s="199"/>
      <c r="AR112" s="199"/>
      <c r="AS112" s="199"/>
      <c r="AT112" s="199"/>
      <c r="AU112" s="199"/>
      <c r="AV112" s="199"/>
      <c r="AW112" s="199"/>
      <c r="AX112" s="199"/>
      <c r="AY112" s="199"/>
      <c r="AZ112" s="199"/>
      <c r="BA112" s="199"/>
      <c r="BB112" s="199"/>
      <c r="BC112" s="199"/>
      <c r="BD112" s="38"/>
      <c r="BE112" s="437">
        <f t="shared" si="49"/>
        <v>0</v>
      </c>
      <c r="BF112" s="438">
        <f t="shared" si="47"/>
        <v>0</v>
      </c>
      <c r="BG112" s="203">
        <f t="shared" si="52"/>
        <v>0</v>
      </c>
      <c r="BH112" s="203">
        <f t="shared" si="53"/>
        <v>0</v>
      </c>
      <c r="BI112" s="204">
        <f t="shared" si="50"/>
        <v>0</v>
      </c>
      <c r="BJ112" s="205">
        <f t="shared" si="51"/>
        <v>0</v>
      </c>
    </row>
    <row r="113" spans="2:65" ht="15.5" x14ac:dyDescent="0.35">
      <c r="B113" s="173"/>
      <c r="C113" s="49"/>
      <c r="D113" s="72"/>
      <c r="E113" s="72"/>
      <c r="F113" s="72"/>
      <c r="G113" s="72"/>
      <c r="H113" s="72"/>
      <c r="I113" s="72"/>
      <c r="J113" s="47"/>
      <c r="K113" s="72"/>
      <c r="L113" s="47"/>
      <c r="M113" s="72"/>
      <c r="N113" s="72"/>
      <c r="O113" s="72"/>
      <c r="P113" s="72"/>
      <c r="Q113" s="174"/>
      <c r="R113" s="305"/>
      <c r="S113" s="319"/>
      <c r="T113" s="319"/>
      <c r="X113" s="177"/>
      <c r="Y113" s="198">
        <v>10</v>
      </c>
      <c r="Z113" s="199"/>
      <c r="AA113" s="199"/>
      <c r="AB113" s="199"/>
      <c r="AC113" s="199"/>
      <c r="AD113" s="199"/>
      <c r="AE113" s="199"/>
      <c r="AF113" s="199"/>
      <c r="AG113" s="199"/>
      <c r="AH113" s="199"/>
      <c r="AI113" s="199"/>
      <c r="AJ113" s="199"/>
      <c r="AK113" s="199"/>
      <c r="AL113" s="199"/>
      <c r="AM113" s="199"/>
      <c r="AN113" s="199"/>
      <c r="AO113" s="199"/>
      <c r="AP113" s="199"/>
      <c r="AQ113" s="199"/>
      <c r="AR113" s="199"/>
      <c r="AS113" s="199"/>
      <c r="AT113" s="199"/>
      <c r="AU113" s="199"/>
      <c r="AV113" s="199"/>
      <c r="AW113" s="199"/>
      <c r="AX113" s="199"/>
      <c r="AY113" s="199"/>
      <c r="AZ113" s="199"/>
      <c r="BA113" s="199"/>
      <c r="BB113" s="199"/>
      <c r="BC113" s="199"/>
      <c r="BD113" s="38"/>
      <c r="BE113" s="437">
        <f t="shared" si="49"/>
        <v>0</v>
      </c>
      <c r="BF113" s="438">
        <f t="shared" si="47"/>
        <v>0</v>
      </c>
      <c r="BG113" s="203">
        <f t="shared" si="52"/>
        <v>0</v>
      </c>
      <c r="BH113" s="203">
        <f t="shared" si="53"/>
        <v>0</v>
      </c>
      <c r="BI113" s="204">
        <f t="shared" si="50"/>
        <v>0</v>
      </c>
      <c r="BJ113" s="205">
        <f t="shared" si="51"/>
        <v>0</v>
      </c>
    </row>
    <row r="114" spans="2:65" ht="15.5" x14ac:dyDescent="0.35">
      <c r="B114" s="173"/>
      <c r="C114" s="72"/>
      <c r="D114" s="72"/>
      <c r="E114" s="72"/>
      <c r="F114" s="72"/>
      <c r="G114" s="72"/>
      <c r="H114" s="72"/>
      <c r="I114" s="173" t="s">
        <v>143</v>
      </c>
      <c r="J114" s="72"/>
      <c r="K114" s="72"/>
      <c r="L114" s="72"/>
      <c r="M114" s="72"/>
      <c r="N114" s="72"/>
      <c r="O114" s="72"/>
      <c r="P114" s="72"/>
      <c r="Q114" s="174"/>
      <c r="U114" s="319"/>
      <c r="X114" s="177"/>
      <c r="Y114" s="198">
        <v>11</v>
      </c>
      <c r="Z114" s="199"/>
      <c r="AA114" s="199"/>
      <c r="AB114" s="199"/>
      <c r="AC114" s="199"/>
      <c r="AD114" s="199"/>
      <c r="AE114" s="199"/>
      <c r="AF114" s="199"/>
      <c r="AG114" s="199"/>
      <c r="AH114" s="199"/>
      <c r="AI114" s="199"/>
      <c r="AJ114" s="199"/>
      <c r="AK114" s="199"/>
      <c r="AL114" s="199"/>
      <c r="AM114" s="199"/>
      <c r="AN114" s="199"/>
      <c r="AO114" s="199"/>
      <c r="AP114" s="199"/>
      <c r="AQ114" s="199"/>
      <c r="AR114" s="199"/>
      <c r="AS114" s="199"/>
      <c r="AT114" s="199"/>
      <c r="AU114" s="199"/>
      <c r="AV114" s="199"/>
      <c r="AW114" s="199"/>
      <c r="AX114" s="199"/>
      <c r="AY114" s="199"/>
      <c r="AZ114" s="199"/>
      <c r="BA114" s="199"/>
      <c r="BB114" s="199"/>
      <c r="BC114" s="199"/>
      <c r="BD114" s="38"/>
      <c r="BE114" s="437">
        <f t="shared" si="49"/>
        <v>0</v>
      </c>
      <c r="BF114" s="438">
        <f t="shared" si="47"/>
        <v>0</v>
      </c>
      <c r="BG114" s="203">
        <f t="shared" si="52"/>
        <v>0</v>
      </c>
      <c r="BH114" s="203">
        <f t="shared" si="53"/>
        <v>0</v>
      </c>
      <c r="BI114" s="204">
        <f t="shared" si="50"/>
        <v>0</v>
      </c>
      <c r="BJ114" s="205">
        <f t="shared" si="51"/>
        <v>0</v>
      </c>
    </row>
    <row r="115" spans="2:65" ht="15.5" x14ac:dyDescent="0.35">
      <c r="B115" s="177"/>
      <c r="C115" s="167" t="s">
        <v>136</v>
      </c>
      <c r="D115" s="38"/>
      <c r="E115" s="38"/>
      <c r="F115" s="38"/>
      <c r="G115" s="38"/>
      <c r="H115" s="38"/>
      <c r="I115" s="38"/>
      <c r="J115" s="38"/>
      <c r="K115" s="38"/>
      <c r="L115" s="38"/>
      <c r="M115" s="38"/>
      <c r="N115" s="38"/>
      <c r="O115" s="38"/>
      <c r="P115" s="38"/>
      <c r="Q115" s="178"/>
      <c r="S115" s="348" t="s">
        <v>137</v>
      </c>
      <c r="T115" s="347">
        <f>'Part VI'!$G$11</f>
        <v>0</v>
      </c>
      <c r="U115" s="319"/>
      <c r="X115" s="177"/>
      <c r="Y115" s="198">
        <v>12</v>
      </c>
      <c r="Z115" s="199"/>
      <c r="AA115" s="199"/>
      <c r="AB115" s="199"/>
      <c r="AC115" s="199"/>
      <c r="AD115" s="199"/>
      <c r="AE115" s="199"/>
      <c r="AF115" s="199"/>
      <c r="AG115" s="199"/>
      <c r="AH115" s="199"/>
      <c r="AI115" s="199"/>
      <c r="AJ115" s="199"/>
      <c r="AK115" s="199"/>
      <c r="AL115" s="199"/>
      <c r="AM115" s="199"/>
      <c r="AN115" s="199"/>
      <c r="AO115" s="199"/>
      <c r="AP115" s="199"/>
      <c r="AQ115" s="199"/>
      <c r="AR115" s="199"/>
      <c r="AS115" s="199"/>
      <c r="AT115" s="199"/>
      <c r="AU115" s="199"/>
      <c r="AV115" s="199"/>
      <c r="AW115" s="199"/>
      <c r="AX115" s="199"/>
      <c r="AY115" s="199"/>
      <c r="AZ115" s="199"/>
      <c r="BA115" s="199"/>
      <c r="BB115" s="199"/>
      <c r="BC115" s="199"/>
      <c r="BD115" s="38"/>
      <c r="BE115" s="437">
        <f t="shared" si="49"/>
        <v>0</v>
      </c>
      <c r="BF115" s="438">
        <f t="shared" si="47"/>
        <v>0</v>
      </c>
      <c r="BG115" s="203">
        <f t="shared" si="52"/>
        <v>0</v>
      </c>
      <c r="BH115" s="203">
        <f t="shared" si="53"/>
        <v>0</v>
      </c>
      <c r="BI115" s="204">
        <f t="shared" si="50"/>
        <v>0</v>
      </c>
      <c r="BJ115" s="205">
        <f t="shared" si="51"/>
        <v>0</v>
      </c>
    </row>
    <row r="116" spans="2:65" ht="15.5" x14ac:dyDescent="0.35">
      <c r="B116" s="177"/>
      <c r="C116" s="230" t="s">
        <v>138</v>
      </c>
      <c r="D116" s="60" t="s">
        <v>118</v>
      </c>
      <c r="E116" s="60" t="s">
        <v>119</v>
      </c>
      <c r="F116" s="60" t="s">
        <v>120</v>
      </c>
      <c r="G116" s="60" t="s">
        <v>121</v>
      </c>
      <c r="H116" s="60" t="s">
        <v>122</v>
      </c>
      <c r="I116" s="60" t="s">
        <v>123</v>
      </c>
      <c r="J116" s="60" t="s">
        <v>124</v>
      </c>
      <c r="K116" s="60" t="s">
        <v>125</v>
      </c>
      <c r="L116" s="60" t="s">
        <v>126</v>
      </c>
      <c r="M116" s="60" t="s">
        <v>127</v>
      </c>
      <c r="N116" s="60" t="s">
        <v>128</v>
      </c>
      <c r="O116" s="60" t="s">
        <v>129</v>
      </c>
      <c r="P116" s="38"/>
      <c r="Q116" s="178"/>
      <c r="S116" s="347">
        <f>COUNT(D117:O147)</f>
        <v>0</v>
      </c>
      <c r="T116" s="347"/>
      <c r="U116" s="319"/>
      <c r="X116" s="177"/>
      <c r="Y116" s="198">
        <v>13</v>
      </c>
      <c r="Z116" s="199"/>
      <c r="AA116" s="199"/>
      <c r="AB116" s="199"/>
      <c r="AC116" s="199"/>
      <c r="AD116" s="199"/>
      <c r="AE116" s="199"/>
      <c r="AF116" s="199"/>
      <c r="AG116" s="199"/>
      <c r="AH116" s="199"/>
      <c r="AI116" s="199"/>
      <c r="AJ116" s="199"/>
      <c r="AK116" s="199"/>
      <c r="AL116" s="199"/>
      <c r="AM116" s="199"/>
      <c r="AN116" s="199"/>
      <c r="AO116" s="199"/>
      <c r="AP116" s="199"/>
      <c r="AQ116" s="199"/>
      <c r="AR116" s="199"/>
      <c r="AS116" s="199"/>
      <c r="AT116" s="199"/>
      <c r="AU116" s="199"/>
      <c r="AV116" s="199"/>
      <c r="AW116" s="199"/>
      <c r="AX116" s="199"/>
      <c r="AY116" s="199"/>
      <c r="AZ116" s="199"/>
      <c r="BA116" s="199"/>
      <c r="BB116" s="199"/>
      <c r="BC116" s="199"/>
      <c r="BD116" s="38"/>
      <c r="BE116" s="437">
        <f t="shared" si="49"/>
        <v>0</v>
      </c>
      <c r="BF116" s="438">
        <f t="shared" si="47"/>
        <v>0</v>
      </c>
      <c r="BG116" s="203">
        <f t="shared" si="52"/>
        <v>0</v>
      </c>
      <c r="BH116" s="203">
        <f t="shared" si="53"/>
        <v>0</v>
      </c>
      <c r="BI116" s="204">
        <f t="shared" si="50"/>
        <v>0</v>
      </c>
      <c r="BJ116" s="205">
        <f t="shared" si="51"/>
        <v>0</v>
      </c>
    </row>
    <row r="117" spans="2:65" ht="15.5" x14ac:dyDescent="0.35">
      <c r="B117" s="177"/>
      <c r="C117" s="231">
        <f>IF(ISBLANK(EstCOD),1,YEAR(EstCOD))</f>
        <v>1</v>
      </c>
      <c r="D117" s="232"/>
      <c r="E117" s="232"/>
      <c r="F117" s="232"/>
      <c r="G117" s="232"/>
      <c r="H117" s="232"/>
      <c r="I117" s="232"/>
      <c r="J117" s="232"/>
      <c r="K117" s="232"/>
      <c r="L117" s="232"/>
      <c r="M117" s="232"/>
      <c r="N117" s="232"/>
      <c r="O117" s="232"/>
      <c r="P117" s="38"/>
      <c r="Q117" s="178"/>
      <c r="R117" s="305" t="str">
        <f>IF(S116&lt;T115*12,"&lt;&lt;&lt; Information may be Required. Refer to Notes below.","")</f>
        <v/>
      </c>
      <c r="S117" s="319"/>
      <c r="T117" s="319"/>
      <c r="U117" s="319"/>
      <c r="X117" s="177"/>
      <c r="Y117" s="198">
        <v>14</v>
      </c>
      <c r="Z117" s="199"/>
      <c r="AA117" s="199"/>
      <c r="AB117" s="199"/>
      <c r="AC117" s="199"/>
      <c r="AD117" s="199"/>
      <c r="AE117" s="199"/>
      <c r="AF117" s="199"/>
      <c r="AG117" s="199"/>
      <c r="AH117" s="199"/>
      <c r="AI117" s="199"/>
      <c r="AJ117" s="199"/>
      <c r="AK117" s="199"/>
      <c r="AL117" s="199"/>
      <c r="AM117" s="199"/>
      <c r="AN117" s="199"/>
      <c r="AO117" s="199"/>
      <c r="AP117" s="199"/>
      <c r="AQ117" s="199"/>
      <c r="AR117" s="199"/>
      <c r="AS117" s="199"/>
      <c r="AT117" s="199"/>
      <c r="AU117" s="199"/>
      <c r="AV117" s="199"/>
      <c r="AW117" s="199"/>
      <c r="AX117" s="199"/>
      <c r="AY117" s="199"/>
      <c r="AZ117" s="199"/>
      <c r="BA117" s="199"/>
      <c r="BB117" s="199"/>
      <c r="BC117" s="199"/>
      <c r="BD117" s="38"/>
      <c r="BE117" s="437">
        <f t="shared" si="49"/>
        <v>0</v>
      </c>
      <c r="BF117" s="438">
        <f t="shared" si="47"/>
        <v>0</v>
      </c>
      <c r="BG117" s="203">
        <f t="shared" si="52"/>
        <v>0</v>
      </c>
      <c r="BH117" s="203">
        <f t="shared" si="53"/>
        <v>0</v>
      </c>
      <c r="BI117" s="204">
        <f t="shared" si="50"/>
        <v>0</v>
      </c>
      <c r="BJ117" s="205">
        <f t="shared" si="51"/>
        <v>0</v>
      </c>
    </row>
    <row r="118" spans="2:65" ht="15.5" x14ac:dyDescent="0.35">
      <c r="B118" s="177"/>
      <c r="C118" s="233">
        <f t="shared" ref="C118:C119" si="54">C117+1</f>
        <v>2</v>
      </c>
      <c r="D118" s="234"/>
      <c r="E118" s="234"/>
      <c r="F118" s="234"/>
      <c r="G118" s="234"/>
      <c r="H118" s="234"/>
      <c r="I118" s="234"/>
      <c r="J118" s="234"/>
      <c r="K118" s="234"/>
      <c r="L118" s="234"/>
      <c r="M118" s="234"/>
      <c r="N118" s="234"/>
      <c r="O118" s="234"/>
      <c r="P118" s="38"/>
      <c r="Q118" s="178"/>
      <c r="X118" s="177"/>
      <c r="Y118" s="198">
        <v>15</v>
      </c>
      <c r="Z118" s="199"/>
      <c r="AA118" s="199"/>
      <c r="AB118" s="199"/>
      <c r="AC118" s="199"/>
      <c r="AD118" s="199"/>
      <c r="AE118" s="199"/>
      <c r="AF118" s="199"/>
      <c r="AG118" s="199"/>
      <c r="AH118" s="199"/>
      <c r="AI118" s="199"/>
      <c r="AJ118" s="199"/>
      <c r="AK118" s="199"/>
      <c r="AL118" s="199"/>
      <c r="AM118" s="199"/>
      <c r="AN118" s="199"/>
      <c r="AO118" s="199"/>
      <c r="AP118" s="199"/>
      <c r="AQ118" s="199"/>
      <c r="AR118" s="199"/>
      <c r="AS118" s="199"/>
      <c r="AT118" s="199"/>
      <c r="AU118" s="199"/>
      <c r="AV118" s="199"/>
      <c r="AW118" s="199"/>
      <c r="AX118" s="199"/>
      <c r="AY118" s="199"/>
      <c r="AZ118" s="199"/>
      <c r="BA118" s="199"/>
      <c r="BB118" s="199"/>
      <c r="BC118" s="199"/>
      <c r="BD118" s="38"/>
      <c r="BE118" s="437">
        <f t="shared" si="49"/>
        <v>0</v>
      </c>
      <c r="BF118" s="438">
        <f t="shared" si="47"/>
        <v>0</v>
      </c>
      <c r="BG118" s="203">
        <f t="shared" si="52"/>
        <v>0</v>
      </c>
      <c r="BH118" s="203">
        <f t="shared" si="53"/>
        <v>0</v>
      </c>
      <c r="BI118" s="204">
        <f t="shared" si="50"/>
        <v>0</v>
      </c>
      <c r="BJ118" s="205">
        <f t="shared" si="51"/>
        <v>0</v>
      </c>
    </row>
    <row r="119" spans="2:65" ht="15.5" x14ac:dyDescent="0.35">
      <c r="B119" s="177"/>
      <c r="C119" s="233">
        <f t="shared" si="54"/>
        <v>3</v>
      </c>
      <c r="D119" s="234"/>
      <c r="E119" s="234"/>
      <c r="F119" s="234"/>
      <c r="G119" s="234"/>
      <c r="H119" s="234"/>
      <c r="I119" s="234"/>
      <c r="J119" s="234"/>
      <c r="K119" s="234"/>
      <c r="L119" s="234"/>
      <c r="M119" s="234"/>
      <c r="N119" s="234"/>
      <c r="O119" s="234"/>
      <c r="P119" s="38"/>
      <c r="Q119" s="178"/>
      <c r="R119" s="305"/>
      <c r="S119" s="319"/>
      <c r="T119" s="319"/>
      <c r="X119" s="177"/>
      <c r="Y119" s="198">
        <v>16</v>
      </c>
      <c r="Z119" s="199"/>
      <c r="AA119" s="199"/>
      <c r="AB119" s="199"/>
      <c r="AC119" s="199"/>
      <c r="AD119" s="199"/>
      <c r="AE119" s="199"/>
      <c r="AF119" s="199"/>
      <c r="AG119" s="199"/>
      <c r="AH119" s="199"/>
      <c r="AI119" s="199"/>
      <c r="AJ119" s="199"/>
      <c r="AK119" s="199"/>
      <c r="AL119" s="199"/>
      <c r="AM119" s="199"/>
      <c r="AN119" s="199"/>
      <c r="AO119" s="199"/>
      <c r="AP119" s="199"/>
      <c r="AQ119" s="199"/>
      <c r="AR119" s="199"/>
      <c r="AS119" s="199"/>
      <c r="AT119" s="199"/>
      <c r="AU119" s="199"/>
      <c r="AV119" s="199"/>
      <c r="AW119" s="199"/>
      <c r="AX119" s="199"/>
      <c r="AY119" s="199"/>
      <c r="AZ119" s="199"/>
      <c r="BA119" s="199"/>
      <c r="BB119" s="199"/>
      <c r="BC119" s="199"/>
      <c r="BD119" s="38"/>
      <c r="BE119" s="437">
        <f t="shared" si="49"/>
        <v>0</v>
      </c>
      <c r="BF119" s="438">
        <f t="shared" si="47"/>
        <v>0</v>
      </c>
      <c r="BG119" s="203">
        <f t="shared" si="52"/>
        <v>0</v>
      </c>
      <c r="BH119" s="203">
        <f t="shared" si="53"/>
        <v>0</v>
      </c>
      <c r="BI119" s="204">
        <f t="shared" si="50"/>
        <v>0</v>
      </c>
      <c r="BJ119" s="205">
        <f t="shared" si="51"/>
        <v>0</v>
      </c>
    </row>
    <row r="120" spans="2:65" ht="15.5" x14ac:dyDescent="0.35">
      <c r="B120" s="177"/>
      <c r="C120" s="233">
        <f>C119+1</f>
        <v>4</v>
      </c>
      <c r="D120" s="234"/>
      <c r="E120" s="234"/>
      <c r="F120" s="234"/>
      <c r="G120" s="234"/>
      <c r="H120" s="234"/>
      <c r="I120" s="234"/>
      <c r="J120" s="234"/>
      <c r="K120" s="234"/>
      <c r="L120" s="234"/>
      <c r="M120" s="234"/>
      <c r="N120" s="234"/>
      <c r="O120" s="234"/>
      <c r="P120" s="38"/>
      <c r="Q120" s="178"/>
      <c r="R120" s="305"/>
      <c r="S120" s="319"/>
      <c r="T120" s="319"/>
      <c r="X120" s="177"/>
      <c r="Y120" s="198">
        <v>17</v>
      </c>
      <c r="Z120" s="199"/>
      <c r="AA120" s="199"/>
      <c r="AB120" s="199"/>
      <c r="AC120" s="199"/>
      <c r="AD120" s="199"/>
      <c r="AE120" s="199"/>
      <c r="AF120" s="199"/>
      <c r="AG120" s="199"/>
      <c r="AH120" s="199"/>
      <c r="AI120" s="199"/>
      <c r="AJ120" s="199"/>
      <c r="AK120" s="199"/>
      <c r="AL120" s="199"/>
      <c r="AM120" s="199"/>
      <c r="AN120" s="199"/>
      <c r="AO120" s="199"/>
      <c r="AP120" s="199"/>
      <c r="AQ120" s="199"/>
      <c r="AR120" s="199"/>
      <c r="AS120" s="199"/>
      <c r="AT120" s="199"/>
      <c r="AU120" s="199"/>
      <c r="AV120" s="199"/>
      <c r="AW120" s="199"/>
      <c r="AX120" s="199"/>
      <c r="AY120" s="199"/>
      <c r="AZ120" s="199"/>
      <c r="BA120" s="199"/>
      <c r="BB120" s="199"/>
      <c r="BC120" s="199"/>
      <c r="BD120" s="38"/>
      <c r="BE120" s="437">
        <f t="shared" si="49"/>
        <v>0</v>
      </c>
      <c r="BF120" s="438">
        <f t="shared" si="47"/>
        <v>0</v>
      </c>
      <c r="BG120" s="203">
        <f t="shared" si="52"/>
        <v>0</v>
      </c>
      <c r="BH120" s="203">
        <f t="shared" si="53"/>
        <v>0</v>
      </c>
      <c r="BI120" s="204">
        <f t="shared" si="50"/>
        <v>0</v>
      </c>
      <c r="BJ120" s="205">
        <f t="shared" si="51"/>
        <v>0</v>
      </c>
    </row>
    <row r="121" spans="2:65" ht="15.5" x14ac:dyDescent="0.35">
      <c r="B121" s="177"/>
      <c r="C121" s="233">
        <f t="shared" ref="C121:C147" si="55">C120+1</f>
        <v>5</v>
      </c>
      <c r="D121" s="234"/>
      <c r="E121" s="234"/>
      <c r="F121" s="234"/>
      <c r="G121" s="234"/>
      <c r="H121" s="234"/>
      <c r="I121" s="234"/>
      <c r="J121" s="234"/>
      <c r="K121" s="234"/>
      <c r="L121" s="234"/>
      <c r="M121" s="234"/>
      <c r="N121" s="234"/>
      <c r="O121" s="234"/>
      <c r="P121" s="38"/>
      <c r="Q121" s="178"/>
      <c r="R121" s="305"/>
      <c r="S121" s="319"/>
      <c r="T121" s="319"/>
      <c r="X121" s="177"/>
      <c r="Y121" s="198">
        <v>18</v>
      </c>
      <c r="Z121" s="199"/>
      <c r="AA121" s="199"/>
      <c r="AB121" s="199"/>
      <c r="AC121" s="199"/>
      <c r="AD121" s="199"/>
      <c r="AE121" s="199"/>
      <c r="AF121" s="199"/>
      <c r="AG121" s="199"/>
      <c r="AH121" s="199"/>
      <c r="AI121" s="199"/>
      <c r="AJ121" s="199"/>
      <c r="AK121" s="199"/>
      <c r="AL121" s="199"/>
      <c r="AM121" s="199"/>
      <c r="AN121" s="199"/>
      <c r="AO121" s="199"/>
      <c r="AP121" s="199"/>
      <c r="AQ121" s="199"/>
      <c r="AR121" s="199"/>
      <c r="AS121" s="199"/>
      <c r="AT121" s="199"/>
      <c r="AU121" s="199"/>
      <c r="AV121" s="199"/>
      <c r="AW121" s="199"/>
      <c r="AX121" s="199"/>
      <c r="AY121" s="199"/>
      <c r="AZ121" s="199"/>
      <c r="BA121" s="199"/>
      <c r="BB121" s="199"/>
      <c r="BC121" s="199"/>
      <c r="BD121" s="38"/>
      <c r="BE121" s="437">
        <f>SUM(Z121:BC121)/COUNT(Z$102:BC$102)</f>
        <v>0</v>
      </c>
      <c r="BF121" s="438">
        <f t="shared" si="47"/>
        <v>0</v>
      </c>
      <c r="BG121" s="203">
        <f t="shared" si="52"/>
        <v>0</v>
      </c>
      <c r="BH121" s="203">
        <f t="shared" si="53"/>
        <v>0</v>
      </c>
      <c r="BI121" s="204">
        <f t="shared" si="50"/>
        <v>0</v>
      </c>
      <c r="BJ121" s="205">
        <f t="shared" si="51"/>
        <v>0</v>
      </c>
    </row>
    <row r="122" spans="2:65" ht="15.5" x14ac:dyDescent="0.35">
      <c r="B122" s="177"/>
      <c r="C122" s="233">
        <f t="shared" si="55"/>
        <v>6</v>
      </c>
      <c r="D122" s="234"/>
      <c r="E122" s="234"/>
      <c r="F122" s="234"/>
      <c r="G122" s="234"/>
      <c r="H122" s="234"/>
      <c r="I122" s="234"/>
      <c r="J122" s="234"/>
      <c r="K122" s="234"/>
      <c r="L122" s="234"/>
      <c r="M122" s="234"/>
      <c r="N122" s="234"/>
      <c r="O122" s="234"/>
      <c r="P122" s="38"/>
      <c r="Q122" s="178"/>
      <c r="X122" s="177"/>
      <c r="Y122" s="198">
        <v>19</v>
      </c>
      <c r="Z122" s="199"/>
      <c r="AA122" s="199"/>
      <c r="AB122" s="199"/>
      <c r="AC122" s="199"/>
      <c r="AD122" s="199"/>
      <c r="AE122" s="199"/>
      <c r="AF122" s="199"/>
      <c r="AG122" s="199"/>
      <c r="AH122" s="199"/>
      <c r="AI122" s="199"/>
      <c r="AJ122" s="199"/>
      <c r="AK122" s="199"/>
      <c r="AL122" s="199"/>
      <c r="AM122" s="199"/>
      <c r="AN122" s="199"/>
      <c r="AO122" s="199"/>
      <c r="AP122" s="199"/>
      <c r="AQ122" s="199"/>
      <c r="AR122" s="199"/>
      <c r="AS122" s="199"/>
      <c r="AT122" s="199"/>
      <c r="AU122" s="199"/>
      <c r="AV122" s="199"/>
      <c r="AW122" s="199"/>
      <c r="AX122" s="199"/>
      <c r="AY122" s="199"/>
      <c r="AZ122" s="199"/>
      <c r="BA122" s="199"/>
      <c r="BB122" s="199"/>
      <c r="BC122" s="199"/>
      <c r="BD122" s="38"/>
      <c r="BE122" s="437">
        <f t="shared" si="49"/>
        <v>0</v>
      </c>
      <c r="BF122" s="438">
        <f t="shared" si="47"/>
        <v>0</v>
      </c>
      <c r="BG122" s="203">
        <f t="shared" si="52"/>
        <v>0</v>
      </c>
      <c r="BH122" s="203">
        <f t="shared" si="53"/>
        <v>0</v>
      </c>
      <c r="BI122" s="204">
        <f t="shared" si="50"/>
        <v>0</v>
      </c>
      <c r="BJ122" s="205">
        <f t="shared" si="51"/>
        <v>0</v>
      </c>
    </row>
    <row r="123" spans="2:65" ht="15.5" x14ac:dyDescent="0.35">
      <c r="B123" s="177"/>
      <c r="C123" s="233">
        <f t="shared" si="55"/>
        <v>7</v>
      </c>
      <c r="D123" s="234"/>
      <c r="E123" s="234"/>
      <c r="F123" s="234"/>
      <c r="G123" s="234"/>
      <c r="H123" s="234"/>
      <c r="I123" s="234"/>
      <c r="J123" s="234"/>
      <c r="K123" s="234"/>
      <c r="L123" s="234"/>
      <c r="M123" s="234"/>
      <c r="N123" s="234"/>
      <c r="O123" s="234"/>
      <c r="P123" s="38"/>
      <c r="Q123" s="178"/>
      <c r="X123" s="177"/>
      <c r="Y123" s="198">
        <v>20</v>
      </c>
      <c r="Z123" s="199"/>
      <c r="AA123" s="199"/>
      <c r="AB123" s="199"/>
      <c r="AC123" s="199"/>
      <c r="AD123" s="199"/>
      <c r="AE123" s="199"/>
      <c r="AF123" s="199"/>
      <c r="AG123" s="199"/>
      <c r="AH123" s="199"/>
      <c r="AI123" s="199"/>
      <c r="AJ123" s="199"/>
      <c r="AK123" s="199"/>
      <c r="AL123" s="199"/>
      <c r="AM123" s="199"/>
      <c r="AN123" s="199"/>
      <c r="AO123" s="199"/>
      <c r="AP123" s="199"/>
      <c r="AQ123" s="199"/>
      <c r="AR123" s="199"/>
      <c r="AS123" s="199"/>
      <c r="AT123" s="199"/>
      <c r="AU123" s="199"/>
      <c r="AV123" s="199"/>
      <c r="AW123" s="199"/>
      <c r="AX123" s="199"/>
      <c r="AY123" s="199"/>
      <c r="AZ123" s="199"/>
      <c r="BA123" s="199"/>
      <c r="BB123" s="199"/>
      <c r="BC123" s="199"/>
      <c r="BD123" s="38"/>
      <c r="BE123" s="437">
        <f t="shared" si="49"/>
        <v>0</v>
      </c>
      <c r="BF123" s="438">
        <f t="shared" si="47"/>
        <v>0</v>
      </c>
      <c r="BG123" s="203">
        <f t="shared" si="52"/>
        <v>0</v>
      </c>
      <c r="BH123" s="203">
        <f t="shared" si="53"/>
        <v>0</v>
      </c>
      <c r="BI123" s="204">
        <f t="shared" si="50"/>
        <v>0</v>
      </c>
      <c r="BJ123" s="205">
        <f t="shared" si="51"/>
        <v>0</v>
      </c>
    </row>
    <row r="124" spans="2:65" ht="15.5" x14ac:dyDescent="0.35">
      <c r="B124" s="177"/>
      <c r="C124" s="233">
        <f t="shared" si="55"/>
        <v>8</v>
      </c>
      <c r="D124" s="234"/>
      <c r="E124" s="234"/>
      <c r="F124" s="234"/>
      <c r="G124" s="234"/>
      <c r="H124" s="234"/>
      <c r="I124" s="234"/>
      <c r="J124" s="234"/>
      <c r="K124" s="234"/>
      <c r="L124" s="234"/>
      <c r="M124" s="234"/>
      <c r="N124" s="234"/>
      <c r="O124" s="234"/>
      <c r="P124" s="38"/>
      <c r="Q124" s="178"/>
      <c r="X124" s="177"/>
      <c r="Y124" s="198">
        <v>21</v>
      </c>
      <c r="Z124" s="199"/>
      <c r="AA124" s="199"/>
      <c r="AB124" s="199"/>
      <c r="AC124" s="199"/>
      <c r="AD124" s="199"/>
      <c r="AE124" s="199"/>
      <c r="AF124" s="199"/>
      <c r="AG124" s="199"/>
      <c r="AH124" s="199"/>
      <c r="AI124" s="199"/>
      <c r="AJ124" s="199"/>
      <c r="AK124" s="199"/>
      <c r="AL124" s="199"/>
      <c r="AM124" s="199"/>
      <c r="AN124" s="199"/>
      <c r="AO124" s="199"/>
      <c r="AP124" s="199"/>
      <c r="AQ124" s="199"/>
      <c r="AR124" s="199"/>
      <c r="AS124" s="199"/>
      <c r="AT124" s="199"/>
      <c r="AU124" s="199"/>
      <c r="AV124" s="199"/>
      <c r="AW124" s="199"/>
      <c r="AX124" s="199"/>
      <c r="AY124" s="199"/>
      <c r="AZ124" s="199"/>
      <c r="BA124" s="199"/>
      <c r="BB124" s="199"/>
      <c r="BC124" s="199"/>
      <c r="BD124" s="38"/>
      <c r="BE124" s="437">
        <f t="shared" si="49"/>
        <v>0</v>
      </c>
      <c r="BF124" s="438">
        <f t="shared" si="47"/>
        <v>0</v>
      </c>
      <c r="BG124" s="203">
        <f t="shared" si="52"/>
        <v>0</v>
      </c>
      <c r="BH124" s="203">
        <f t="shared" si="53"/>
        <v>0</v>
      </c>
      <c r="BI124" s="204">
        <f t="shared" si="50"/>
        <v>0</v>
      </c>
      <c r="BJ124" s="205">
        <f t="shared" si="51"/>
        <v>0</v>
      </c>
    </row>
    <row r="125" spans="2:65" ht="15.5" x14ac:dyDescent="0.35">
      <c r="B125" s="177"/>
      <c r="C125" s="233">
        <f t="shared" si="55"/>
        <v>9</v>
      </c>
      <c r="D125" s="234"/>
      <c r="E125" s="234"/>
      <c r="F125" s="234"/>
      <c r="G125" s="234"/>
      <c r="H125" s="234"/>
      <c r="I125" s="234"/>
      <c r="J125" s="234"/>
      <c r="K125" s="234"/>
      <c r="L125" s="234"/>
      <c r="M125" s="234"/>
      <c r="N125" s="234"/>
      <c r="O125" s="234"/>
      <c r="P125" s="38"/>
      <c r="Q125" s="178"/>
      <c r="X125" s="177"/>
      <c r="Y125" s="198">
        <v>22</v>
      </c>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38"/>
      <c r="BE125" s="437">
        <f t="shared" si="49"/>
        <v>0</v>
      </c>
      <c r="BF125" s="438">
        <f t="shared" si="47"/>
        <v>0</v>
      </c>
      <c r="BG125" s="203">
        <f t="shared" si="52"/>
        <v>0</v>
      </c>
      <c r="BH125" s="203">
        <f t="shared" si="53"/>
        <v>0</v>
      </c>
      <c r="BI125" s="204">
        <f t="shared" si="50"/>
        <v>0</v>
      </c>
      <c r="BJ125" s="205">
        <f t="shared" si="51"/>
        <v>0</v>
      </c>
      <c r="BM125" s="13" t="s">
        <v>130</v>
      </c>
    </row>
    <row r="126" spans="2:65" ht="15.5" x14ac:dyDescent="0.35">
      <c r="B126" s="177"/>
      <c r="C126" s="233">
        <f t="shared" si="55"/>
        <v>10</v>
      </c>
      <c r="D126" s="234"/>
      <c r="E126" s="234"/>
      <c r="F126" s="234"/>
      <c r="G126" s="234"/>
      <c r="H126" s="234"/>
      <c r="I126" s="234"/>
      <c r="J126" s="234"/>
      <c r="K126" s="234"/>
      <c r="L126" s="234"/>
      <c r="M126" s="234"/>
      <c r="N126" s="234"/>
      <c r="O126" s="234"/>
      <c r="P126" s="38"/>
      <c r="Q126" s="178"/>
      <c r="X126" s="177"/>
      <c r="Y126" s="198">
        <v>23</v>
      </c>
      <c r="Z126" s="199"/>
      <c r="AA126" s="199"/>
      <c r="AB126" s="199"/>
      <c r="AC126" s="199"/>
      <c r="AD126" s="199"/>
      <c r="AE126" s="199"/>
      <c r="AF126" s="199"/>
      <c r="AG126" s="199"/>
      <c r="AH126" s="199"/>
      <c r="AI126" s="199"/>
      <c r="AJ126" s="199"/>
      <c r="AK126" s="199"/>
      <c r="AL126" s="199"/>
      <c r="AM126" s="199"/>
      <c r="AN126" s="199"/>
      <c r="AO126" s="199"/>
      <c r="AP126" s="199"/>
      <c r="AQ126" s="199"/>
      <c r="AR126" s="199"/>
      <c r="AS126" s="199"/>
      <c r="AT126" s="199"/>
      <c r="AU126" s="199"/>
      <c r="AV126" s="199"/>
      <c r="AW126" s="199"/>
      <c r="AX126" s="199"/>
      <c r="AY126" s="199"/>
      <c r="AZ126" s="199"/>
      <c r="BA126" s="199"/>
      <c r="BB126" s="199"/>
      <c r="BC126" s="199"/>
      <c r="BD126" s="38"/>
      <c r="BE126" s="437">
        <f t="shared" si="49"/>
        <v>0</v>
      </c>
      <c r="BF126" s="438">
        <f t="shared" si="47"/>
        <v>0</v>
      </c>
      <c r="BG126" s="203">
        <f t="shared" si="52"/>
        <v>0</v>
      </c>
      <c r="BH126" s="203">
        <f t="shared" si="53"/>
        <v>0</v>
      </c>
      <c r="BI126" s="204">
        <f t="shared" si="50"/>
        <v>0</v>
      </c>
      <c r="BJ126" s="205">
        <f t="shared" si="51"/>
        <v>0</v>
      </c>
      <c r="BL126" s="13">
        <f>COUNTIF(Z104:BC127,"&gt;"&amp;MxDisch1)</f>
        <v>0</v>
      </c>
      <c r="BM126" s="13" t="s">
        <v>131</v>
      </c>
    </row>
    <row r="127" spans="2:65" ht="15.5" x14ac:dyDescent="0.35">
      <c r="B127" s="177"/>
      <c r="C127" s="233">
        <f t="shared" si="55"/>
        <v>11</v>
      </c>
      <c r="D127" s="234"/>
      <c r="E127" s="234"/>
      <c r="F127" s="234"/>
      <c r="G127" s="234"/>
      <c r="H127" s="234"/>
      <c r="I127" s="234"/>
      <c r="J127" s="234"/>
      <c r="K127" s="234"/>
      <c r="L127" s="234"/>
      <c r="M127" s="234"/>
      <c r="N127" s="234"/>
      <c r="O127" s="234"/>
      <c r="P127" s="38"/>
      <c r="Q127" s="178"/>
      <c r="X127" s="177"/>
      <c r="Y127" s="206">
        <v>24</v>
      </c>
      <c r="Z127" s="207"/>
      <c r="AA127" s="207"/>
      <c r="AB127" s="207"/>
      <c r="AC127" s="207"/>
      <c r="AD127" s="207"/>
      <c r="AE127" s="207"/>
      <c r="AF127" s="207"/>
      <c r="AG127" s="207"/>
      <c r="AH127" s="207"/>
      <c r="AI127" s="207"/>
      <c r="AJ127" s="207"/>
      <c r="AK127" s="207"/>
      <c r="AL127" s="207"/>
      <c r="AM127" s="207"/>
      <c r="AN127" s="207"/>
      <c r="AO127" s="207"/>
      <c r="AP127" s="207"/>
      <c r="AQ127" s="207"/>
      <c r="AR127" s="207"/>
      <c r="AS127" s="207"/>
      <c r="AT127" s="207"/>
      <c r="AU127" s="207"/>
      <c r="AV127" s="207"/>
      <c r="AW127" s="207"/>
      <c r="AX127" s="207"/>
      <c r="AY127" s="207"/>
      <c r="AZ127" s="207"/>
      <c r="BA127" s="207"/>
      <c r="BB127" s="207"/>
      <c r="BC127" s="207"/>
      <c r="BD127" s="38"/>
      <c r="BE127" s="442">
        <f t="shared" si="49"/>
        <v>0</v>
      </c>
      <c r="BF127" s="443">
        <f t="shared" si="47"/>
        <v>0</v>
      </c>
      <c r="BG127" s="208">
        <f>SUM($Z127:$BD127)</f>
        <v>0</v>
      </c>
      <c r="BH127" s="208">
        <v>0</v>
      </c>
      <c r="BI127" s="209">
        <f t="shared" si="50"/>
        <v>0</v>
      </c>
      <c r="BJ127" s="210">
        <f t="shared" si="51"/>
        <v>0</v>
      </c>
      <c r="BL127" s="13">
        <f>COUNTIF(Z104:BC127,"&lt;"&amp;-MxChgRate1)</f>
        <v>0</v>
      </c>
      <c r="BM127" s="13" t="s">
        <v>132</v>
      </c>
    </row>
    <row r="128" spans="2:65" ht="15.5" x14ac:dyDescent="0.35">
      <c r="B128" s="177"/>
      <c r="C128" s="233">
        <f t="shared" si="55"/>
        <v>12</v>
      </c>
      <c r="D128" s="234"/>
      <c r="E128" s="234"/>
      <c r="F128" s="234"/>
      <c r="G128" s="234"/>
      <c r="H128" s="234"/>
      <c r="I128" s="234"/>
      <c r="J128" s="234"/>
      <c r="K128" s="234"/>
      <c r="L128" s="234"/>
      <c r="M128" s="234"/>
      <c r="N128" s="234"/>
      <c r="O128" s="234"/>
      <c r="P128" s="38"/>
      <c r="Q128" s="178"/>
      <c r="X128" s="177"/>
      <c r="Y128" s="182"/>
      <c r="Z128" s="218" t="str">
        <f t="shared" ref="Z128:BC128" si="56">IF(SUM(Z104:Z127)&gt;0,"Verify","")</f>
        <v/>
      </c>
      <c r="AA128" s="218" t="str">
        <f t="shared" si="56"/>
        <v/>
      </c>
      <c r="AB128" s="218" t="str">
        <f t="shared" si="56"/>
        <v/>
      </c>
      <c r="AC128" s="218" t="str">
        <f t="shared" si="56"/>
        <v/>
      </c>
      <c r="AD128" s="218" t="str">
        <f t="shared" si="56"/>
        <v/>
      </c>
      <c r="AE128" s="218" t="str">
        <f t="shared" si="56"/>
        <v/>
      </c>
      <c r="AF128" s="218" t="str">
        <f t="shared" si="56"/>
        <v/>
      </c>
      <c r="AG128" s="218" t="str">
        <f t="shared" si="56"/>
        <v/>
      </c>
      <c r="AH128" s="218" t="str">
        <f t="shared" si="56"/>
        <v/>
      </c>
      <c r="AI128" s="218" t="str">
        <f t="shared" si="56"/>
        <v/>
      </c>
      <c r="AJ128" s="218" t="str">
        <f t="shared" si="56"/>
        <v/>
      </c>
      <c r="AK128" s="218" t="str">
        <f t="shared" si="56"/>
        <v/>
      </c>
      <c r="AL128" s="218" t="str">
        <f t="shared" si="56"/>
        <v/>
      </c>
      <c r="AM128" s="218" t="str">
        <f t="shared" si="56"/>
        <v/>
      </c>
      <c r="AN128" s="218" t="str">
        <f t="shared" si="56"/>
        <v/>
      </c>
      <c r="AO128" s="218" t="str">
        <f t="shared" si="56"/>
        <v/>
      </c>
      <c r="AP128" s="218" t="str">
        <f t="shared" si="56"/>
        <v/>
      </c>
      <c r="AQ128" s="218" t="str">
        <f t="shared" si="56"/>
        <v/>
      </c>
      <c r="AR128" s="218" t="str">
        <f t="shared" si="56"/>
        <v/>
      </c>
      <c r="AS128" s="218" t="str">
        <f t="shared" si="56"/>
        <v/>
      </c>
      <c r="AT128" s="218" t="str">
        <f t="shared" si="56"/>
        <v/>
      </c>
      <c r="AU128" s="218" t="str">
        <f t="shared" si="56"/>
        <v/>
      </c>
      <c r="AV128" s="218" t="str">
        <f t="shared" si="56"/>
        <v/>
      </c>
      <c r="AW128" s="218" t="str">
        <f t="shared" si="56"/>
        <v/>
      </c>
      <c r="AX128" s="218" t="str">
        <f t="shared" si="56"/>
        <v/>
      </c>
      <c r="AY128" s="218" t="str">
        <f t="shared" si="56"/>
        <v/>
      </c>
      <c r="AZ128" s="218" t="str">
        <f t="shared" si="56"/>
        <v/>
      </c>
      <c r="BA128" s="218" t="str">
        <f t="shared" si="56"/>
        <v/>
      </c>
      <c r="BB128" s="218" t="str">
        <f t="shared" si="56"/>
        <v/>
      </c>
      <c r="BC128" s="218" t="str">
        <f t="shared" si="56"/>
        <v/>
      </c>
      <c r="BD128" s="38"/>
      <c r="BE128" s="38"/>
      <c r="BF128" s="38"/>
      <c r="BG128" s="208">
        <f>SUM(BG104:BG127)</f>
        <v>0</v>
      </c>
      <c r="BH128" s="208">
        <f>SUM(BH111:BH126)</f>
        <v>0</v>
      </c>
      <c r="BI128" s="208">
        <f>SUM(BI104:BI127)</f>
        <v>0</v>
      </c>
      <c r="BJ128" s="221">
        <f>SUM(BJ104:BJ127)</f>
        <v>0</v>
      </c>
    </row>
    <row r="129" spans="2:62" ht="15.5" x14ac:dyDescent="0.35">
      <c r="B129" s="177"/>
      <c r="C129" s="233">
        <f t="shared" si="55"/>
        <v>13</v>
      </c>
      <c r="D129" s="234"/>
      <c r="E129" s="234"/>
      <c r="F129" s="234"/>
      <c r="G129" s="234"/>
      <c r="H129" s="234"/>
      <c r="I129" s="234"/>
      <c r="J129" s="234"/>
      <c r="K129" s="234"/>
      <c r="L129" s="234"/>
      <c r="M129" s="234"/>
      <c r="N129" s="234"/>
      <c r="O129" s="234"/>
      <c r="P129" s="38"/>
      <c r="Q129" s="178"/>
      <c r="X129" s="213"/>
      <c r="Y129" s="214"/>
      <c r="Z129" s="214"/>
      <c r="AA129" s="214"/>
      <c r="AB129" s="214"/>
      <c r="AC129" s="214"/>
      <c r="AD129" s="214"/>
      <c r="AE129" s="214"/>
      <c r="AF129" s="214"/>
      <c r="AG129" s="214"/>
      <c r="AH129" s="214"/>
      <c r="AI129" s="214"/>
      <c r="AJ129" s="214"/>
      <c r="AK129" s="214"/>
      <c r="AL129" s="214"/>
      <c r="AM129" s="214"/>
      <c r="AN129" s="214"/>
      <c r="AO129" s="214"/>
      <c r="AP129" s="214"/>
      <c r="AQ129" s="214"/>
      <c r="AR129" s="214"/>
      <c r="AS129" s="214"/>
      <c r="AT129" s="214"/>
      <c r="AU129" s="214"/>
      <c r="AV129" s="214"/>
      <c r="AW129" s="214"/>
      <c r="AX129" s="214"/>
      <c r="AY129" s="214"/>
      <c r="AZ129" s="214"/>
      <c r="BA129" s="214"/>
      <c r="BB129" s="214"/>
      <c r="BC129" s="214"/>
      <c r="BD129" s="216"/>
      <c r="BE129" s="216"/>
      <c r="BF129" s="216"/>
      <c r="BG129" s="222"/>
      <c r="BH129" s="223"/>
      <c r="BI129" s="223"/>
      <c r="BJ129" s="224"/>
    </row>
    <row r="130" spans="2:62" ht="15.5" x14ac:dyDescent="0.35">
      <c r="B130" s="177"/>
      <c r="C130" s="233">
        <f t="shared" si="55"/>
        <v>14</v>
      </c>
      <c r="D130" s="234"/>
      <c r="E130" s="234"/>
      <c r="F130" s="234"/>
      <c r="G130" s="234"/>
      <c r="H130" s="234"/>
      <c r="I130" s="234"/>
      <c r="J130" s="234"/>
      <c r="K130" s="234"/>
      <c r="L130" s="234"/>
      <c r="M130" s="234"/>
      <c r="N130" s="234"/>
      <c r="O130" s="234"/>
      <c r="P130" s="38"/>
      <c r="Q130" s="178"/>
      <c r="X130" s="226"/>
      <c r="Y130" s="227"/>
      <c r="Z130" s="227"/>
      <c r="AA130" s="227"/>
      <c r="AB130" s="227"/>
      <c r="AC130" s="227"/>
      <c r="AD130" s="227"/>
      <c r="AE130" s="227"/>
      <c r="AF130" s="227"/>
      <c r="AG130" s="227"/>
      <c r="AH130" s="227"/>
      <c r="AI130" s="227"/>
      <c r="AJ130" s="227"/>
      <c r="AK130" s="227"/>
      <c r="AL130" s="227"/>
      <c r="AM130" s="227"/>
      <c r="AN130" s="228"/>
      <c r="AO130" s="229"/>
      <c r="AP130" s="229"/>
      <c r="AQ130" s="229"/>
      <c r="AR130" s="229"/>
      <c r="AS130" s="229"/>
      <c r="AT130" s="229"/>
      <c r="AU130" s="229"/>
      <c r="AV130" s="229"/>
      <c r="AW130" s="229"/>
      <c r="AX130" s="229"/>
      <c r="AY130" s="229"/>
      <c r="AZ130" s="229"/>
      <c r="BA130" s="229"/>
      <c r="BB130" s="229"/>
      <c r="BC130" s="229"/>
      <c r="BD130" s="229"/>
      <c r="BE130" s="229"/>
      <c r="BF130" s="229"/>
      <c r="BG130" s="38"/>
      <c r="BH130" s="38"/>
      <c r="BI130" s="38"/>
      <c r="BJ130" s="178"/>
    </row>
    <row r="131" spans="2:62" ht="15.5" x14ac:dyDescent="0.35">
      <c r="B131" s="177"/>
      <c r="C131" s="233">
        <f t="shared" si="55"/>
        <v>15</v>
      </c>
      <c r="D131" s="234"/>
      <c r="E131" s="234"/>
      <c r="F131" s="234"/>
      <c r="G131" s="234"/>
      <c r="H131" s="234"/>
      <c r="I131" s="234"/>
      <c r="J131" s="234"/>
      <c r="K131" s="234"/>
      <c r="L131" s="234"/>
      <c r="M131" s="234"/>
      <c r="N131" s="234"/>
      <c r="O131" s="234"/>
      <c r="P131" s="38"/>
      <c r="Q131" s="178"/>
      <c r="X131" s="177" t="s">
        <v>144</v>
      </c>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178"/>
    </row>
    <row r="132" spans="2:62" ht="15.5" x14ac:dyDescent="0.35">
      <c r="B132" s="177"/>
      <c r="C132" s="233">
        <f t="shared" si="55"/>
        <v>16</v>
      </c>
      <c r="D132" s="234"/>
      <c r="E132" s="234"/>
      <c r="F132" s="234"/>
      <c r="G132" s="234"/>
      <c r="H132" s="234"/>
      <c r="I132" s="234"/>
      <c r="J132" s="234"/>
      <c r="K132" s="234"/>
      <c r="L132" s="234"/>
      <c r="M132" s="234"/>
      <c r="N132" s="234"/>
      <c r="O132" s="234"/>
      <c r="P132" s="38"/>
      <c r="Q132" s="178"/>
      <c r="X132" s="177"/>
      <c r="Y132" s="38"/>
      <c r="Z132" s="194" t="str">
        <f t="shared" ref="Z132:BD132" si="57">IFERROR(SUMIF(Z135:Z158,"&gt;0",Z135:Z158)/-SUMIF(Z135:Z158,"&lt;0",Z135:Z158),"")</f>
        <v/>
      </c>
      <c r="AA132" s="194" t="str">
        <f t="shared" si="57"/>
        <v/>
      </c>
      <c r="AB132" s="194" t="str">
        <f t="shared" si="57"/>
        <v/>
      </c>
      <c r="AC132" s="194" t="str">
        <f t="shared" si="57"/>
        <v/>
      </c>
      <c r="AD132" s="194" t="str">
        <f t="shared" si="57"/>
        <v/>
      </c>
      <c r="AE132" s="194" t="str">
        <f t="shared" si="57"/>
        <v/>
      </c>
      <c r="AF132" s="194" t="str">
        <f t="shared" si="57"/>
        <v/>
      </c>
      <c r="AG132" s="194" t="str">
        <f t="shared" si="57"/>
        <v/>
      </c>
      <c r="AH132" s="194" t="str">
        <f t="shared" si="57"/>
        <v/>
      </c>
      <c r="AI132" s="194" t="str">
        <f t="shared" si="57"/>
        <v/>
      </c>
      <c r="AJ132" s="194" t="str">
        <f t="shared" si="57"/>
        <v/>
      </c>
      <c r="AK132" s="194" t="str">
        <f t="shared" si="57"/>
        <v/>
      </c>
      <c r="AL132" s="194" t="str">
        <f t="shared" si="57"/>
        <v/>
      </c>
      <c r="AM132" s="194" t="str">
        <f t="shared" si="57"/>
        <v/>
      </c>
      <c r="AN132" s="194" t="str">
        <f t="shared" si="57"/>
        <v/>
      </c>
      <c r="AO132" s="194" t="str">
        <f t="shared" si="57"/>
        <v/>
      </c>
      <c r="AP132" s="194" t="str">
        <f t="shared" si="57"/>
        <v/>
      </c>
      <c r="AQ132" s="194" t="str">
        <f t="shared" si="57"/>
        <v/>
      </c>
      <c r="AR132" s="194" t="str">
        <f t="shared" si="57"/>
        <v/>
      </c>
      <c r="AS132" s="194" t="str">
        <f t="shared" si="57"/>
        <v/>
      </c>
      <c r="AT132" s="194" t="str">
        <f t="shared" si="57"/>
        <v/>
      </c>
      <c r="AU132" s="194" t="str">
        <f t="shared" si="57"/>
        <v/>
      </c>
      <c r="AV132" s="194" t="str">
        <f t="shared" si="57"/>
        <v/>
      </c>
      <c r="AW132" s="194" t="str">
        <f t="shared" si="57"/>
        <v/>
      </c>
      <c r="AX132" s="194" t="str">
        <f t="shared" si="57"/>
        <v/>
      </c>
      <c r="AY132" s="194" t="str">
        <f t="shared" si="57"/>
        <v/>
      </c>
      <c r="AZ132" s="194" t="str">
        <f t="shared" si="57"/>
        <v/>
      </c>
      <c r="BA132" s="194" t="str">
        <f t="shared" si="57"/>
        <v/>
      </c>
      <c r="BB132" s="194" t="str">
        <f t="shared" si="57"/>
        <v/>
      </c>
      <c r="BC132" s="194" t="str">
        <f t="shared" si="57"/>
        <v/>
      </c>
      <c r="BD132" s="194" t="str">
        <f t="shared" si="57"/>
        <v/>
      </c>
      <c r="BE132" s="38"/>
      <c r="BF132" s="38"/>
      <c r="BG132" s="42"/>
      <c r="BH132" s="38"/>
      <c r="BI132" s="38"/>
      <c r="BJ132" s="178"/>
    </row>
    <row r="133" spans="2:62" ht="15.5" x14ac:dyDescent="0.35">
      <c r="B133" s="177"/>
      <c r="C133" s="233">
        <f t="shared" si="55"/>
        <v>17</v>
      </c>
      <c r="D133" s="234"/>
      <c r="E133" s="234"/>
      <c r="F133" s="234"/>
      <c r="G133" s="234"/>
      <c r="H133" s="234"/>
      <c r="I133" s="234"/>
      <c r="J133" s="234"/>
      <c r="K133" s="234"/>
      <c r="L133" s="234"/>
      <c r="M133" s="234"/>
      <c r="N133" s="234"/>
      <c r="O133" s="234"/>
      <c r="P133" s="38"/>
      <c r="Q133" s="178"/>
      <c r="X133" s="177"/>
      <c r="Y133" s="179" t="s">
        <v>98</v>
      </c>
      <c r="Z133" s="60">
        <v>1</v>
      </c>
      <c r="AA133" s="60">
        <v>2</v>
      </c>
      <c r="AB133" s="60">
        <v>3</v>
      </c>
      <c r="AC133" s="60">
        <v>4</v>
      </c>
      <c r="AD133" s="60">
        <v>5</v>
      </c>
      <c r="AE133" s="60">
        <v>6</v>
      </c>
      <c r="AF133" s="60">
        <v>7</v>
      </c>
      <c r="AG133" s="60">
        <v>8</v>
      </c>
      <c r="AH133" s="60">
        <v>9</v>
      </c>
      <c r="AI133" s="60">
        <v>10</v>
      </c>
      <c r="AJ133" s="60">
        <v>11</v>
      </c>
      <c r="AK133" s="60">
        <v>12</v>
      </c>
      <c r="AL133" s="60">
        <v>13</v>
      </c>
      <c r="AM133" s="60">
        <v>14</v>
      </c>
      <c r="AN133" s="60">
        <v>15</v>
      </c>
      <c r="AO133" s="60">
        <v>16</v>
      </c>
      <c r="AP133" s="60">
        <v>17</v>
      </c>
      <c r="AQ133" s="60">
        <v>18</v>
      </c>
      <c r="AR133" s="60">
        <v>19</v>
      </c>
      <c r="AS133" s="60">
        <v>20</v>
      </c>
      <c r="AT133" s="60">
        <v>21</v>
      </c>
      <c r="AU133" s="60">
        <v>22</v>
      </c>
      <c r="AV133" s="60">
        <v>23</v>
      </c>
      <c r="AW133" s="60">
        <v>24</v>
      </c>
      <c r="AX133" s="60">
        <v>25</v>
      </c>
      <c r="AY133" s="60">
        <v>26</v>
      </c>
      <c r="AZ133" s="60">
        <v>27</v>
      </c>
      <c r="BA133" s="60">
        <v>28</v>
      </c>
      <c r="BB133" s="60">
        <v>29</v>
      </c>
      <c r="BC133" s="60">
        <v>30</v>
      </c>
      <c r="BD133" s="60">
        <v>31</v>
      </c>
      <c r="BE133" s="439" t="s">
        <v>99</v>
      </c>
      <c r="BF133" s="440"/>
      <c r="BG133" s="196" t="s">
        <v>100</v>
      </c>
      <c r="BH133" s="196" t="s">
        <v>101</v>
      </c>
      <c r="BI133" s="196" t="s">
        <v>102</v>
      </c>
      <c r="BJ133" s="197" t="s">
        <v>103</v>
      </c>
    </row>
    <row r="134" spans="2:62" ht="15.5" x14ac:dyDescent="0.35">
      <c r="B134" s="177"/>
      <c r="C134" s="233">
        <f t="shared" si="55"/>
        <v>18</v>
      </c>
      <c r="D134" s="234"/>
      <c r="E134" s="234"/>
      <c r="F134" s="234"/>
      <c r="G134" s="234"/>
      <c r="H134" s="234"/>
      <c r="I134" s="234"/>
      <c r="J134" s="234"/>
      <c r="K134" s="234"/>
      <c r="L134" s="234"/>
      <c r="M134" s="234"/>
      <c r="N134" s="234"/>
      <c r="O134" s="234"/>
      <c r="P134" s="38"/>
      <c r="Q134" s="178"/>
      <c r="X134" s="177"/>
      <c r="Y134" s="179"/>
      <c r="Z134" s="60" t="str">
        <f>VLOOKUP(WEEKDAY(CONCATENATE("5","/",Z133,"/",$AJ$6)),$BY$11:$BZ$17,2,FALSE)</f>
        <v>Tues</v>
      </c>
      <c r="AA134" s="60" t="str">
        <f t="shared" ref="AA134:BD134" si="58">VLOOKUP(WEEKDAY(CONCATENATE("5","/",AA133,"/",$AJ$6)),$BY$11:$BZ$17,2,FALSE)</f>
        <v>Wed</v>
      </c>
      <c r="AB134" s="60" t="str">
        <f t="shared" si="58"/>
        <v>Thur</v>
      </c>
      <c r="AC134" s="60" t="str">
        <f t="shared" si="58"/>
        <v>Fri</v>
      </c>
      <c r="AD134" s="60" t="str">
        <f t="shared" si="58"/>
        <v>Sat</v>
      </c>
      <c r="AE134" s="60" t="str">
        <f t="shared" si="58"/>
        <v>Sun</v>
      </c>
      <c r="AF134" s="60" t="str">
        <f t="shared" si="58"/>
        <v>Mon</v>
      </c>
      <c r="AG134" s="60" t="str">
        <f t="shared" si="58"/>
        <v>Tues</v>
      </c>
      <c r="AH134" s="60" t="str">
        <f t="shared" si="58"/>
        <v>Wed</v>
      </c>
      <c r="AI134" s="60" t="str">
        <f t="shared" si="58"/>
        <v>Thur</v>
      </c>
      <c r="AJ134" s="60" t="str">
        <f t="shared" si="58"/>
        <v>Fri</v>
      </c>
      <c r="AK134" s="60" t="str">
        <f t="shared" si="58"/>
        <v>Sat</v>
      </c>
      <c r="AL134" s="60" t="str">
        <f t="shared" si="58"/>
        <v>Sun</v>
      </c>
      <c r="AM134" s="60" t="str">
        <f t="shared" si="58"/>
        <v>Mon</v>
      </c>
      <c r="AN134" s="60" t="str">
        <f t="shared" si="58"/>
        <v>Tues</v>
      </c>
      <c r="AO134" s="60" t="str">
        <f t="shared" si="58"/>
        <v>Wed</v>
      </c>
      <c r="AP134" s="60" t="str">
        <f t="shared" si="58"/>
        <v>Thur</v>
      </c>
      <c r="AQ134" s="60" t="str">
        <f t="shared" si="58"/>
        <v>Fri</v>
      </c>
      <c r="AR134" s="60" t="str">
        <f t="shared" si="58"/>
        <v>Sat</v>
      </c>
      <c r="AS134" s="60" t="str">
        <f t="shared" si="58"/>
        <v>Sun</v>
      </c>
      <c r="AT134" s="60" t="str">
        <f t="shared" si="58"/>
        <v>Mon</v>
      </c>
      <c r="AU134" s="60" t="str">
        <f t="shared" si="58"/>
        <v>Tues</v>
      </c>
      <c r="AV134" s="60" t="str">
        <f t="shared" si="58"/>
        <v>Wed</v>
      </c>
      <c r="AW134" s="60" t="str">
        <f t="shared" si="58"/>
        <v>Thur</v>
      </c>
      <c r="AX134" s="60" t="str">
        <f t="shared" si="58"/>
        <v>Fri</v>
      </c>
      <c r="AY134" s="60" t="str">
        <f t="shared" si="58"/>
        <v>Sat</v>
      </c>
      <c r="AZ134" s="60" t="str">
        <f t="shared" si="58"/>
        <v>Sun</v>
      </c>
      <c r="BA134" s="60" t="str">
        <f t="shared" si="58"/>
        <v>Mon</v>
      </c>
      <c r="BB134" s="60" t="str">
        <f t="shared" si="58"/>
        <v>Tues</v>
      </c>
      <c r="BC134" s="60" t="str">
        <f t="shared" si="58"/>
        <v>Wed</v>
      </c>
      <c r="BD134" s="60" t="str">
        <f t="shared" si="58"/>
        <v>Thur</v>
      </c>
      <c r="BE134" s="439" t="s">
        <v>105</v>
      </c>
      <c r="BF134" s="440"/>
      <c r="BG134" s="196" t="s">
        <v>54</v>
      </c>
      <c r="BH134" s="196" t="s">
        <v>54</v>
      </c>
      <c r="BI134" s="196" t="s">
        <v>54</v>
      </c>
      <c r="BJ134" s="197" t="s">
        <v>54</v>
      </c>
    </row>
    <row r="135" spans="2:62" ht="15.5" x14ac:dyDescent="0.35">
      <c r="B135" s="177"/>
      <c r="C135" s="233">
        <f t="shared" si="55"/>
        <v>19</v>
      </c>
      <c r="D135" s="234"/>
      <c r="E135" s="234"/>
      <c r="F135" s="234"/>
      <c r="G135" s="234"/>
      <c r="H135" s="234"/>
      <c r="I135" s="234"/>
      <c r="J135" s="234"/>
      <c r="K135" s="234"/>
      <c r="L135" s="234"/>
      <c r="M135" s="234"/>
      <c r="N135" s="234"/>
      <c r="O135" s="234"/>
      <c r="P135" s="38"/>
      <c r="Q135" s="178"/>
      <c r="X135" s="177"/>
      <c r="Y135" s="198">
        <v>1</v>
      </c>
      <c r="Z135" s="199"/>
      <c r="AA135" s="199"/>
      <c r="AB135" s="199"/>
      <c r="AC135" s="199"/>
      <c r="AD135" s="199"/>
      <c r="AE135" s="199"/>
      <c r="AF135" s="199"/>
      <c r="AG135" s="199"/>
      <c r="AH135" s="199"/>
      <c r="AI135" s="199"/>
      <c r="AJ135" s="199"/>
      <c r="AK135" s="199"/>
      <c r="AL135" s="199"/>
      <c r="AM135" s="199"/>
      <c r="AN135" s="199"/>
      <c r="AO135" s="199"/>
      <c r="AP135" s="199"/>
      <c r="AQ135" s="199"/>
      <c r="AR135" s="199"/>
      <c r="AS135" s="199"/>
      <c r="AT135" s="199"/>
      <c r="AU135" s="199"/>
      <c r="AV135" s="199"/>
      <c r="AW135" s="199"/>
      <c r="AX135" s="199"/>
      <c r="AY135" s="199"/>
      <c r="AZ135" s="199"/>
      <c r="BA135" s="199"/>
      <c r="BB135" s="199"/>
      <c r="BC135" s="199"/>
      <c r="BD135" s="199"/>
      <c r="BE135" s="437">
        <f>SUM(Z135:BD135)/COUNT(Z$133:BD$133)</f>
        <v>0</v>
      </c>
      <c r="BF135" s="438">
        <f t="shared" ref="BF135:BF158" si="59">SUM(AA135:BC135)/COUNT(AA$40:BC$40)</f>
        <v>0</v>
      </c>
      <c r="BG135" s="200">
        <f t="shared" ref="BG135:BG141" si="60">SUM($Z135:$BD135)</f>
        <v>0</v>
      </c>
      <c r="BH135" s="200">
        <v>0</v>
      </c>
      <c r="BI135" s="201">
        <f>SUMIF(Z135:BD135,"&lt;0",Z135:BD135)</f>
        <v>0</v>
      </c>
      <c r="BJ135" s="202">
        <f>SUMIF(Z135:BD135,"&gt;0",Z135:BD135)</f>
        <v>0</v>
      </c>
    </row>
    <row r="136" spans="2:62" ht="15.5" x14ac:dyDescent="0.35">
      <c r="B136" s="177"/>
      <c r="C136" s="233">
        <f t="shared" si="55"/>
        <v>20</v>
      </c>
      <c r="D136" s="234"/>
      <c r="E136" s="234"/>
      <c r="F136" s="234"/>
      <c r="G136" s="234"/>
      <c r="H136" s="234"/>
      <c r="I136" s="234"/>
      <c r="J136" s="234"/>
      <c r="K136" s="234"/>
      <c r="L136" s="234"/>
      <c r="M136" s="234"/>
      <c r="N136" s="234"/>
      <c r="O136" s="234"/>
      <c r="P136" s="38"/>
      <c r="Q136" s="178"/>
      <c r="X136" s="177"/>
      <c r="Y136" s="198">
        <v>2</v>
      </c>
      <c r="Z136" s="199"/>
      <c r="AA136" s="199"/>
      <c r="AB136" s="199"/>
      <c r="AC136" s="199"/>
      <c r="AD136" s="199"/>
      <c r="AE136" s="199"/>
      <c r="AF136" s="199"/>
      <c r="AG136" s="199"/>
      <c r="AH136" s="199"/>
      <c r="AI136" s="199"/>
      <c r="AJ136" s="199"/>
      <c r="AK136" s="199"/>
      <c r="AL136" s="199"/>
      <c r="AM136" s="199"/>
      <c r="AN136" s="199"/>
      <c r="AO136" s="199"/>
      <c r="AP136" s="199"/>
      <c r="AQ136" s="199"/>
      <c r="AR136" s="199"/>
      <c r="AS136" s="199"/>
      <c r="AT136" s="199"/>
      <c r="AU136" s="199"/>
      <c r="AV136" s="199"/>
      <c r="AW136" s="199"/>
      <c r="AX136" s="199"/>
      <c r="AY136" s="199"/>
      <c r="AZ136" s="199"/>
      <c r="BA136" s="199"/>
      <c r="BB136" s="199"/>
      <c r="BC136" s="199"/>
      <c r="BD136" s="199"/>
      <c r="BE136" s="437">
        <f t="shared" ref="BE136:BE158" si="61">SUM(Z136:BD136)/COUNT(Z$133:BD$133)</f>
        <v>0</v>
      </c>
      <c r="BF136" s="438">
        <f t="shared" si="59"/>
        <v>0</v>
      </c>
      <c r="BG136" s="203">
        <f t="shared" si="60"/>
        <v>0</v>
      </c>
      <c r="BH136" s="203">
        <v>0</v>
      </c>
      <c r="BI136" s="204">
        <f t="shared" ref="BI136:BI158" si="62">SUMIF(Z136:BD136,"&lt;0",Z136:BD136)</f>
        <v>0</v>
      </c>
      <c r="BJ136" s="205">
        <f t="shared" ref="BJ136:BJ158" si="63">SUMIF(Z136:BD136,"&gt;0",Z136:BD136)</f>
        <v>0</v>
      </c>
    </row>
    <row r="137" spans="2:62" ht="15.5" x14ac:dyDescent="0.35">
      <c r="B137" s="177"/>
      <c r="C137" s="233">
        <f t="shared" si="55"/>
        <v>21</v>
      </c>
      <c r="D137" s="234"/>
      <c r="E137" s="234"/>
      <c r="F137" s="234"/>
      <c r="G137" s="234"/>
      <c r="H137" s="234"/>
      <c r="I137" s="234"/>
      <c r="J137" s="234"/>
      <c r="K137" s="234"/>
      <c r="L137" s="234"/>
      <c r="M137" s="234"/>
      <c r="N137" s="234"/>
      <c r="O137" s="234"/>
      <c r="P137" s="38"/>
      <c r="Q137" s="178"/>
      <c r="X137" s="177"/>
      <c r="Y137" s="198">
        <v>3</v>
      </c>
      <c r="Z137" s="199"/>
      <c r="AA137" s="199"/>
      <c r="AB137" s="199"/>
      <c r="AC137" s="199"/>
      <c r="AD137" s="199"/>
      <c r="AE137" s="199"/>
      <c r="AF137" s="199"/>
      <c r="AG137" s="199"/>
      <c r="AH137" s="199"/>
      <c r="AI137" s="199"/>
      <c r="AJ137" s="199"/>
      <c r="AK137" s="199"/>
      <c r="AL137" s="199"/>
      <c r="AM137" s="199"/>
      <c r="AN137" s="199"/>
      <c r="AO137" s="199"/>
      <c r="AP137" s="199"/>
      <c r="AQ137" s="199"/>
      <c r="AR137" s="199"/>
      <c r="AS137" s="199"/>
      <c r="AT137" s="199"/>
      <c r="AU137" s="199"/>
      <c r="AV137" s="199"/>
      <c r="AW137" s="199"/>
      <c r="AX137" s="199"/>
      <c r="AY137" s="199"/>
      <c r="AZ137" s="199"/>
      <c r="BA137" s="199"/>
      <c r="BB137" s="199"/>
      <c r="BC137" s="199"/>
      <c r="BD137" s="199"/>
      <c r="BE137" s="437">
        <f t="shared" si="61"/>
        <v>0</v>
      </c>
      <c r="BF137" s="438">
        <f t="shared" si="59"/>
        <v>0</v>
      </c>
      <c r="BG137" s="203">
        <f t="shared" si="60"/>
        <v>0</v>
      </c>
      <c r="BH137" s="203">
        <v>0</v>
      </c>
      <c r="BI137" s="204">
        <f t="shared" si="62"/>
        <v>0</v>
      </c>
      <c r="BJ137" s="205">
        <f t="shared" si="63"/>
        <v>0</v>
      </c>
    </row>
    <row r="138" spans="2:62" ht="15.5" x14ac:dyDescent="0.35">
      <c r="B138" s="177"/>
      <c r="C138" s="233">
        <f t="shared" si="55"/>
        <v>22</v>
      </c>
      <c r="D138" s="234"/>
      <c r="E138" s="234"/>
      <c r="F138" s="234"/>
      <c r="G138" s="234"/>
      <c r="H138" s="234"/>
      <c r="I138" s="234"/>
      <c r="J138" s="234"/>
      <c r="K138" s="234"/>
      <c r="L138" s="234"/>
      <c r="M138" s="234"/>
      <c r="N138" s="234"/>
      <c r="O138" s="234"/>
      <c r="P138" s="38"/>
      <c r="Q138" s="178"/>
      <c r="X138" s="177"/>
      <c r="Y138" s="198">
        <v>4</v>
      </c>
      <c r="Z138" s="199"/>
      <c r="AA138" s="199"/>
      <c r="AB138" s="199"/>
      <c r="AC138" s="199"/>
      <c r="AD138" s="199"/>
      <c r="AE138" s="199"/>
      <c r="AF138" s="199"/>
      <c r="AG138" s="199"/>
      <c r="AH138" s="199"/>
      <c r="AI138" s="199"/>
      <c r="AJ138" s="199"/>
      <c r="AK138" s="199"/>
      <c r="AL138" s="199"/>
      <c r="AM138" s="199"/>
      <c r="AN138" s="199"/>
      <c r="AO138" s="199"/>
      <c r="AP138" s="199"/>
      <c r="AQ138" s="199"/>
      <c r="AR138" s="199"/>
      <c r="AS138" s="199"/>
      <c r="AT138" s="199"/>
      <c r="AU138" s="199"/>
      <c r="AV138" s="199"/>
      <c r="AW138" s="199"/>
      <c r="AX138" s="199"/>
      <c r="AY138" s="199"/>
      <c r="AZ138" s="199"/>
      <c r="BA138" s="199"/>
      <c r="BB138" s="199"/>
      <c r="BC138" s="199"/>
      <c r="BD138" s="199"/>
      <c r="BE138" s="437">
        <f t="shared" si="61"/>
        <v>0</v>
      </c>
      <c r="BF138" s="438">
        <f t="shared" si="59"/>
        <v>0</v>
      </c>
      <c r="BG138" s="203">
        <f t="shared" si="60"/>
        <v>0</v>
      </c>
      <c r="BH138" s="203">
        <v>0</v>
      </c>
      <c r="BI138" s="204">
        <f t="shared" si="62"/>
        <v>0</v>
      </c>
      <c r="BJ138" s="205">
        <f t="shared" si="63"/>
        <v>0</v>
      </c>
    </row>
    <row r="139" spans="2:62" ht="15.75" customHeight="1" x14ac:dyDescent="0.35">
      <c r="B139" s="177"/>
      <c r="C139" s="233">
        <f t="shared" si="55"/>
        <v>23</v>
      </c>
      <c r="D139" s="234"/>
      <c r="E139" s="234"/>
      <c r="F139" s="234"/>
      <c r="G139" s="234"/>
      <c r="H139" s="234"/>
      <c r="I139" s="234"/>
      <c r="J139" s="234"/>
      <c r="K139" s="234"/>
      <c r="L139" s="234"/>
      <c r="M139" s="234"/>
      <c r="N139" s="234"/>
      <c r="O139" s="234"/>
      <c r="P139" s="38"/>
      <c r="Q139" s="178"/>
      <c r="X139" s="177"/>
      <c r="Y139" s="198">
        <v>5</v>
      </c>
      <c r="Z139" s="199"/>
      <c r="AA139" s="199"/>
      <c r="AB139" s="199"/>
      <c r="AC139" s="199"/>
      <c r="AD139" s="199"/>
      <c r="AE139" s="199"/>
      <c r="AF139" s="199"/>
      <c r="AG139" s="199"/>
      <c r="AH139" s="199"/>
      <c r="AI139" s="199"/>
      <c r="AJ139" s="199"/>
      <c r="AK139" s="199"/>
      <c r="AL139" s="199"/>
      <c r="AM139" s="199"/>
      <c r="AN139" s="199"/>
      <c r="AO139" s="199"/>
      <c r="AP139" s="199"/>
      <c r="AQ139" s="199"/>
      <c r="AR139" s="199"/>
      <c r="AS139" s="199"/>
      <c r="AT139" s="199"/>
      <c r="AU139" s="199"/>
      <c r="AV139" s="199"/>
      <c r="AW139" s="199"/>
      <c r="AX139" s="199"/>
      <c r="AY139" s="199"/>
      <c r="AZ139" s="199"/>
      <c r="BA139" s="199"/>
      <c r="BB139" s="199"/>
      <c r="BC139" s="199"/>
      <c r="BD139" s="199"/>
      <c r="BE139" s="437">
        <f t="shared" si="61"/>
        <v>0</v>
      </c>
      <c r="BF139" s="438">
        <f t="shared" si="59"/>
        <v>0</v>
      </c>
      <c r="BG139" s="203">
        <f t="shared" si="60"/>
        <v>0</v>
      </c>
      <c r="BH139" s="203">
        <v>0</v>
      </c>
      <c r="BI139" s="204">
        <f t="shared" si="62"/>
        <v>0</v>
      </c>
      <c r="BJ139" s="205">
        <f t="shared" si="63"/>
        <v>0</v>
      </c>
    </row>
    <row r="140" spans="2:62" ht="15.5" x14ac:dyDescent="0.35">
      <c r="B140" s="177"/>
      <c r="C140" s="233">
        <f t="shared" si="55"/>
        <v>24</v>
      </c>
      <c r="D140" s="234"/>
      <c r="E140" s="234"/>
      <c r="F140" s="234"/>
      <c r="G140" s="234"/>
      <c r="H140" s="234"/>
      <c r="I140" s="234"/>
      <c r="J140" s="234"/>
      <c r="K140" s="234"/>
      <c r="L140" s="234"/>
      <c r="M140" s="234"/>
      <c r="N140" s="234"/>
      <c r="O140" s="234"/>
      <c r="P140" s="38"/>
      <c r="Q140" s="178"/>
      <c r="X140" s="177"/>
      <c r="Y140" s="198">
        <v>6</v>
      </c>
      <c r="Z140" s="199"/>
      <c r="AA140" s="199"/>
      <c r="AB140" s="199"/>
      <c r="AC140" s="199"/>
      <c r="AD140" s="199"/>
      <c r="AE140" s="199"/>
      <c r="AF140" s="199"/>
      <c r="AG140" s="199"/>
      <c r="AH140" s="199"/>
      <c r="AI140" s="199"/>
      <c r="AJ140" s="199"/>
      <c r="AK140" s="199"/>
      <c r="AL140" s="199"/>
      <c r="AM140" s="199"/>
      <c r="AN140" s="199"/>
      <c r="AO140" s="199"/>
      <c r="AP140" s="199"/>
      <c r="AQ140" s="199"/>
      <c r="AR140" s="199"/>
      <c r="AS140" s="199"/>
      <c r="AT140" s="199"/>
      <c r="AU140" s="199"/>
      <c r="AV140" s="199"/>
      <c r="AW140" s="199"/>
      <c r="AX140" s="199"/>
      <c r="AY140" s="199"/>
      <c r="AZ140" s="199"/>
      <c r="BA140" s="199"/>
      <c r="BB140" s="199"/>
      <c r="BC140" s="199"/>
      <c r="BD140" s="199"/>
      <c r="BE140" s="437">
        <f t="shared" si="61"/>
        <v>0</v>
      </c>
      <c r="BF140" s="438">
        <f t="shared" si="59"/>
        <v>0</v>
      </c>
      <c r="BG140" s="203">
        <f t="shared" si="60"/>
        <v>0</v>
      </c>
      <c r="BH140" s="203">
        <v>0</v>
      </c>
      <c r="BI140" s="204">
        <f t="shared" si="62"/>
        <v>0</v>
      </c>
      <c r="BJ140" s="205">
        <f t="shared" si="63"/>
        <v>0</v>
      </c>
    </row>
    <row r="141" spans="2:62" ht="15.5" x14ac:dyDescent="0.35">
      <c r="B141" s="177"/>
      <c r="C141" s="233">
        <f t="shared" si="55"/>
        <v>25</v>
      </c>
      <c r="D141" s="234"/>
      <c r="E141" s="234"/>
      <c r="F141" s="234"/>
      <c r="G141" s="234"/>
      <c r="H141" s="234"/>
      <c r="I141" s="234"/>
      <c r="J141" s="234"/>
      <c r="K141" s="234"/>
      <c r="L141" s="234"/>
      <c r="M141" s="234"/>
      <c r="N141" s="234"/>
      <c r="O141" s="234"/>
      <c r="P141" s="38"/>
      <c r="Q141" s="178"/>
      <c r="X141" s="177"/>
      <c r="Y141" s="198">
        <v>7</v>
      </c>
      <c r="Z141" s="199"/>
      <c r="AA141" s="199"/>
      <c r="AB141" s="199"/>
      <c r="AC141" s="199"/>
      <c r="AD141" s="199"/>
      <c r="AE141" s="199"/>
      <c r="AF141" s="199"/>
      <c r="AG141" s="199"/>
      <c r="AH141" s="199"/>
      <c r="AI141" s="199"/>
      <c r="AJ141" s="199"/>
      <c r="AK141" s="199"/>
      <c r="AL141" s="199"/>
      <c r="AM141" s="199"/>
      <c r="AN141" s="199"/>
      <c r="AO141" s="199"/>
      <c r="AP141" s="199"/>
      <c r="AQ141" s="199"/>
      <c r="AR141" s="199"/>
      <c r="AS141" s="199"/>
      <c r="AT141" s="199"/>
      <c r="AU141" s="199"/>
      <c r="AV141" s="199"/>
      <c r="AW141" s="199"/>
      <c r="AX141" s="199"/>
      <c r="AY141" s="199"/>
      <c r="AZ141" s="199"/>
      <c r="BA141" s="199"/>
      <c r="BB141" s="199"/>
      <c r="BC141" s="199"/>
      <c r="BD141" s="199"/>
      <c r="BE141" s="437">
        <f t="shared" si="61"/>
        <v>0</v>
      </c>
      <c r="BF141" s="438">
        <f t="shared" si="59"/>
        <v>0</v>
      </c>
      <c r="BG141" s="203">
        <f t="shared" si="60"/>
        <v>0</v>
      </c>
      <c r="BH141" s="203">
        <v>0</v>
      </c>
      <c r="BI141" s="204">
        <f t="shared" si="62"/>
        <v>0</v>
      </c>
      <c r="BJ141" s="205">
        <f t="shared" si="63"/>
        <v>0</v>
      </c>
    </row>
    <row r="142" spans="2:62" ht="15.5" x14ac:dyDescent="0.35">
      <c r="B142" s="177"/>
      <c r="C142" s="233">
        <f t="shared" si="55"/>
        <v>26</v>
      </c>
      <c r="D142" s="234"/>
      <c r="E142" s="234"/>
      <c r="F142" s="234"/>
      <c r="G142" s="234"/>
      <c r="H142" s="234"/>
      <c r="I142" s="234"/>
      <c r="J142" s="234"/>
      <c r="K142" s="234"/>
      <c r="L142" s="234"/>
      <c r="M142" s="234"/>
      <c r="N142" s="234"/>
      <c r="O142" s="234"/>
      <c r="P142" s="38"/>
      <c r="Q142" s="178"/>
      <c r="X142" s="177"/>
      <c r="Y142" s="198">
        <v>8</v>
      </c>
      <c r="Z142" s="199"/>
      <c r="AA142" s="199"/>
      <c r="AB142" s="199"/>
      <c r="AC142" s="199"/>
      <c r="AD142" s="199"/>
      <c r="AE142" s="199"/>
      <c r="AF142" s="199"/>
      <c r="AG142" s="199"/>
      <c r="AH142" s="199"/>
      <c r="AI142" s="199"/>
      <c r="AJ142" s="199"/>
      <c r="AK142" s="199"/>
      <c r="AL142" s="199"/>
      <c r="AM142" s="199"/>
      <c r="AN142" s="199"/>
      <c r="AO142" s="199"/>
      <c r="AP142" s="199"/>
      <c r="AQ142" s="199"/>
      <c r="AR142" s="199"/>
      <c r="AS142" s="199"/>
      <c r="AT142" s="199"/>
      <c r="AU142" s="199"/>
      <c r="AV142" s="199"/>
      <c r="AW142" s="199"/>
      <c r="AX142" s="199"/>
      <c r="AY142" s="199"/>
      <c r="AZ142" s="199"/>
      <c r="BA142" s="199"/>
      <c r="BB142" s="199"/>
      <c r="BC142" s="199"/>
      <c r="BD142" s="199"/>
      <c r="BE142" s="437">
        <f t="shared" si="61"/>
        <v>0</v>
      </c>
      <c r="BF142" s="438">
        <f t="shared" si="59"/>
        <v>0</v>
      </c>
      <c r="BG142" s="203">
        <f t="shared" ref="BG142:BG157" si="64">(SUMIF($Z$134:$BD$134,"Sat",$Z142:$BD142)+SUMIF($Z$134:$BD$134,"Sun",$Z142:$BD142))</f>
        <v>0</v>
      </c>
      <c r="BH142" s="203">
        <f t="shared" ref="BH142:BH157" si="65">(SUM($Z142:$BD142)-(SUMIF($Z$134:$BD$134,"Sat",$Z142:$BD142)+SUMIF($Z$134:$BD$134,"Sun",$Z142:$BD142)))</f>
        <v>0</v>
      </c>
      <c r="BI142" s="204">
        <f t="shared" si="62"/>
        <v>0</v>
      </c>
      <c r="BJ142" s="205">
        <f t="shared" si="63"/>
        <v>0</v>
      </c>
    </row>
    <row r="143" spans="2:62" ht="15.5" x14ac:dyDescent="0.35">
      <c r="B143" s="177"/>
      <c r="C143" s="233">
        <f t="shared" si="55"/>
        <v>27</v>
      </c>
      <c r="D143" s="234"/>
      <c r="E143" s="234"/>
      <c r="F143" s="234"/>
      <c r="G143" s="234"/>
      <c r="H143" s="234"/>
      <c r="I143" s="234"/>
      <c r="J143" s="234"/>
      <c r="K143" s="234"/>
      <c r="L143" s="234"/>
      <c r="M143" s="234"/>
      <c r="N143" s="234"/>
      <c r="O143" s="234"/>
      <c r="P143" s="38"/>
      <c r="Q143" s="178"/>
      <c r="X143" s="177"/>
      <c r="Y143" s="198">
        <v>9</v>
      </c>
      <c r="Z143" s="199"/>
      <c r="AA143" s="199"/>
      <c r="AB143" s="199"/>
      <c r="AC143" s="199"/>
      <c r="AD143" s="199"/>
      <c r="AE143" s="199"/>
      <c r="AF143" s="199"/>
      <c r="AG143" s="199"/>
      <c r="AH143" s="199"/>
      <c r="AI143" s="199"/>
      <c r="AJ143" s="199"/>
      <c r="AK143" s="199"/>
      <c r="AL143" s="199"/>
      <c r="AM143" s="199"/>
      <c r="AN143" s="199"/>
      <c r="AO143" s="199"/>
      <c r="AP143" s="199"/>
      <c r="AQ143" s="199"/>
      <c r="AR143" s="199"/>
      <c r="AS143" s="199"/>
      <c r="AT143" s="199"/>
      <c r="AU143" s="199"/>
      <c r="AV143" s="199"/>
      <c r="AW143" s="199"/>
      <c r="AX143" s="199"/>
      <c r="AY143" s="199"/>
      <c r="AZ143" s="199"/>
      <c r="BA143" s="199"/>
      <c r="BB143" s="199"/>
      <c r="BC143" s="199"/>
      <c r="BD143" s="199"/>
      <c r="BE143" s="437">
        <f t="shared" si="61"/>
        <v>0</v>
      </c>
      <c r="BF143" s="438">
        <f t="shared" si="59"/>
        <v>0</v>
      </c>
      <c r="BG143" s="203">
        <f t="shared" si="64"/>
        <v>0</v>
      </c>
      <c r="BH143" s="203">
        <f t="shared" si="65"/>
        <v>0</v>
      </c>
      <c r="BI143" s="204">
        <f t="shared" si="62"/>
        <v>0</v>
      </c>
      <c r="BJ143" s="205">
        <f t="shared" si="63"/>
        <v>0</v>
      </c>
    </row>
    <row r="144" spans="2:62" ht="15.5" x14ac:dyDescent="0.35">
      <c r="B144" s="177"/>
      <c r="C144" s="233">
        <f t="shared" si="55"/>
        <v>28</v>
      </c>
      <c r="D144" s="234"/>
      <c r="E144" s="234"/>
      <c r="F144" s="234"/>
      <c r="G144" s="234"/>
      <c r="H144" s="234"/>
      <c r="I144" s="234"/>
      <c r="J144" s="234"/>
      <c r="K144" s="234"/>
      <c r="L144" s="234"/>
      <c r="M144" s="234"/>
      <c r="N144" s="234"/>
      <c r="O144" s="234"/>
      <c r="P144" s="38"/>
      <c r="Q144" s="178"/>
      <c r="X144" s="177"/>
      <c r="Y144" s="198">
        <v>10</v>
      </c>
      <c r="Z144" s="199"/>
      <c r="AA144" s="199"/>
      <c r="AB144" s="199"/>
      <c r="AC144" s="199"/>
      <c r="AD144" s="199"/>
      <c r="AE144" s="199"/>
      <c r="AF144" s="199"/>
      <c r="AG144" s="199"/>
      <c r="AH144" s="199"/>
      <c r="AI144" s="199"/>
      <c r="AJ144" s="199"/>
      <c r="AK144" s="199"/>
      <c r="AL144" s="199"/>
      <c r="AM144" s="199"/>
      <c r="AN144" s="199"/>
      <c r="AO144" s="199"/>
      <c r="AP144" s="199"/>
      <c r="AQ144" s="199"/>
      <c r="AR144" s="199"/>
      <c r="AS144" s="199"/>
      <c r="AT144" s="199"/>
      <c r="AU144" s="199"/>
      <c r="AV144" s="199"/>
      <c r="AW144" s="199"/>
      <c r="AX144" s="199"/>
      <c r="AY144" s="199"/>
      <c r="AZ144" s="199"/>
      <c r="BA144" s="199"/>
      <c r="BB144" s="199"/>
      <c r="BC144" s="199"/>
      <c r="BD144" s="199"/>
      <c r="BE144" s="437">
        <f t="shared" si="61"/>
        <v>0</v>
      </c>
      <c r="BF144" s="438">
        <f t="shared" si="59"/>
        <v>0</v>
      </c>
      <c r="BG144" s="203">
        <f t="shared" si="64"/>
        <v>0</v>
      </c>
      <c r="BH144" s="203">
        <f t="shared" si="65"/>
        <v>0</v>
      </c>
      <c r="BI144" s="204">
        <f t="shared" si="62"/>
        <v>0</v>
      </c>
      <c r="BJ144" s="205">
        <f t="shared" si="63"/>
        <v>0</v>
      </c>
    </row>
    <row r="145" spans="2:65" ht="15.5" x14ac:dyDescent="0.35">
      <c r="B145" s="177"/>
      <c r="C145" s="233">
        <f t="shared" si="55"/>
        <v>29</v>
      </c>
      <c r="D145" s="234"/>
      <c r="E145" s="234"/>
      <c r="F145" s="234"/>
      <c r="G145" s="234"/>
      <c r="H145" s="234"/>
      <c r="I145" s="234"/>
      <c r="J145" s="234"/>
      <c r="K145" s="234"/>
      <c r="L145" s="234"/>
      <c r="M145" s="234"/>
      <c r="N145" s="234"/>
      <c r="O145" s="234"/>
      <c r="P145" s="38"/>
      <c r="Q145" s="178"/>
      <c r="X145" s="177"/>
      <c r="Y145" s="198">
        <v>11</v>
      </c>
      <c r="Z145" s="199"/>
      <c r="AA145" s="199"/>
      <c r="AB145" s="199"/>
      <c r="AC145" s="199"/>
      <c r="AD145" s="199"/>
      <c r="AE145" s="199"/>
      <c r="AF145" s="199"/>
      <c r="AG145" s="199"/>
      <c r="AH145" s="199"/>
      <c r="AI145" s="199"/>
      <c r="AJ145" s="199"/>
      <c r="AK145" s="199"/>
      <c r="AL145" s="199"/>
      <c r="AM145" s="199"/>
      <c r="AN145" s="199"/>
      <c r="AO145" s="199"/>
      <c r="AP145" s="199"/>
      <c r="AQ145" s="199"/>
      <c r="AR145" s="199"/>
      <c r="AS145" s="199"/>
      <c r="AT145" s="199"/>
      <c r="AU145" s="199"/>
      <c r="AV145" s="199"/>
      <c r="AW145" s="199"/>
      <c r="AX145" s="199"/>
      <c r="AY145" s="199"/>
      <c r="AZ145" s="199"/>
      <c r="BA145" s="199"/>
      <c r="BB145" s="199"/>
      <c r="BC145" s="199"/>
      <c r="BD145" s="199"/>
      <c r="BE145" s="437">
        <f t="shared" si="61"/>
        <v>0</v>
      </c>
      <c r="BF145" s="438">
        <f t="shared" si="59"/>
        <v>0</v>
      </c>
      <c r="BG145" s="203">
        <f t="shared" si="64"/>
        <v>0</v>
      </c>
      <c r="BH145" s="203">
        <f t="shared" si="65"/>
        <v>0</v>
      </c>
      <c r="BI145" s="204">
        <f t="shared" si="62"/>
        <v>0</v>
      </c>
      <c r="BJ145" s="205">
        <f t="shared" si="63"/>
        <v>0</v>
      </c>
    </row>
    <row r="146" spans="2:65" ht="15.5" x14ac:dyDescent="0.35">
      <c r="B146" s="177"/>
      <c r="C146" s="233">
        <f t="shared" si="55"/>
        <v>30</v>
      </c>
      <c r="D146" s="234"/>
      <c r="E146" s="234"/>
      <c r="F146" s="234"/>
      <c r="G146" s="234"/>
      <c r="H146" s="234"/>
      <c r="I146" s="234"/>
      <c r="J146" s="234"/>
      <c r="K146" s="234"/>
      <c r="L146" s="234"/>
      <c r="M146" s="234"/>
      <c r="N146" s="234"/>
      <c r="O146" s="234"/>
      <c r="P146" s="38"/>
      <c r="Q146" s="178"/>
      <c r="X146" s="177"/>
      <c r="Y146" s="198">
        <v>12</v>
      </c>
      <c r="Z146" s="199"/>
      <c r="AA146" s="199"/>
      <c r="AB146" s="199"/>
      <c r="AC146" s="199"/>
      <c r="AD146" s="199"/>
      <c r="AE146" s="199"/>
      <c r="AF146" s="199"/>
      <c r="AG146" s="199"/>
      <c r="AH146" s="199"/>
      <c r="AI146" s="199"/>
      <c r="AJ146" s="199"/>
      <c r="AK146" s="199"/>
      <c r="AL146" s="199"/>
      <c r="AM146" s="199"/>
      <c r="AN146" s="199"/>
      <c r="AO146" s="199"/>
      <c r="AP146" s="199"/>
      <c r="AQ146" s="199"/>
      <c r="AR146" s="199"/>
      <c r="AS146" s="199"/>
      <c r="AT146" s="199"/>
      <c r="AU146" s="199"/>
      <c r="AV146" s="199"/>
      <c r="AW146" s="199"/>
      <c r="AX146" s="199"/>
      <c r="AY146" s="199"/>
      <c r="AZ146" s="199"/>
      <c r="BA146" s="199"/>
      <c r="BB146" s="199"/>
      <c r="BC146" s="199"/>
      <c r="BD146" s="199"/>
      <c r="BE146" s="437">
        <f t="shared" si="61"/>
        <v>0</v>
      </c>
      <c r="BF146" s="438">
        <f t="shared" si="59"/>
        <v>0</v>
      </c>
      <c r="BG146" s="203">
        <f t="shared" si="64"/>
        <v>0</v>
      </c>
      <c r="BH146" s="203">
        <f t="shared" si="65"/>
        <v>0</v>
      </c>
      <c r="BI146" s="204">
        <f t="shared" si="62"/>
        <v>0</v>
      </c>
      <c r="BJ146" s="205">
        <f t="shared" si="63"/>
        <v>0</v>
      </c>
    </row>
    <row r="147" spans="2:65" ht="15.5" x14ac:dyDescent="0.35">
      <c r="B147" s="177"/>
      <c r="C147" s="235">
        <f t="shared" si="55"/>
        <v>31</v>
      </c>
      <c r="D147" s="236"/>
      <c r="E147" s="236"/>
      <c r="F147" s="236"/>
      <c r="G147" s="236"/>
      <c r="H147" s="236"/>
      <c r="I147" s="236"/>
      <c r="J147" s="236"/>
      <c r="K147" s="236"/>
      <c r="L147" s="236"/>
      <c r="M147" s="236"/>
      <c r="N147" s="236"/>
      <c r="O147" s="236"/>
      <c r="P147" s="38"/>
      <c r="Q147" s="178"/>
      <c r="X147" s="177"/>
      <c r="Y147" s="198">
        <v>13</v>
      </c>
      <c r="Z147" s="199"/>
      <c r="AA147" s="199"/>
      <c r="AB147" s="199"/>
      <c r="AC147" s="199"/>
      <c r="AD147" s="199"/>
      <c r="AE147" s="199"/>
      <c r="AF147" s="199"/>
      <c r="AG147" s="199"/>
      <c r="AH147" s="199"/>
      <c r="AI147" s="199"/>
      <c r="AJ147" s="199"/>
      <c r="AK147" s="199"/>
      <c r="AL147" s="199"/>
      <c r="AM147" s="199"/>
      <c r="AN147" s="199"/>
      <c r="AO147" s="199"/>
      <c r="AP147" s="199"/>
      <c r="AQ147" s="199"/>
      <c r="AR147" s="199"/>
      <c r="AS147" s="199"/>
      <c r="AT147" s="199"/>
      <c r="AU147" s="199"/>
      <c r="AV147" s="199"/>
      <c r="AW147" s="199"/>
      <c r="AX147" s="199"/>
      <c r="AY147" s="199"/>
      <c r="AZ147" s="199"/>
      <c r="BA147" s="199"/>
      <c r="BB147" s="199"/>
      <c r="BC147" s="199"/>
      <c r="BD147" s="199"/>
      <c r="BE147" s="437">
        <f t="shared" si="61"/>
        <v>0</v>
      </c>
      <c r="BF147" s="438">
        <f t="shared" si="59"/>
        <v>0</v>
      </c>
      <c r="BG147" s="203">
        <f t="shared" si="64"/>
        <v>0</v>
      </c>
      <c r="BH147" s="203">
        <f t="shared" si="65"/>
        <v>0</v>
      </c>
      <c r="BI147" s="204">
        <f t="shared" si="62"/>
        <v>0</v>
      </c>
      <c r="BJ147" s="205">
        <f t="shared" si="63"/>
        <v>0</v>
      </c>
    </row>
    <row r="148" spans="2:65" ht="15.5" x14ac:dyDescent="0.35">
      <c r="B148" s="177"/>
      <c r="C148" s="461" t="s">
        <v>140</v>
      </c>
      <c r="D148" s="461"/>
      <c r="E148" s="461"/>
      <c r="F148" s="461"/>
      <c r="G148" s="461"/>
      <c r="H148" s="461"/>
      <c r="I148" s="461"/>
      <c r="J148" s="461"/>
      <c r="K148" s="461"/>
      <c r="L148" s="461"/>
      <c r="M148" s="461"/>
      <c r="N148" s="461"/>
      <c r="O148" s="461"/>
      <c r="P148" s="38"/>
      <c r="Q148" s="178"/>
      <c r="X148" s="177"/>
      <c r="Y148" s="198">
        <v>14</v>
      </c>
      <c r="Z148" s="199"/>
      <c r="AA148" s="199"/>
      <c r="AB148" s="199"/>
      <c r="AC148" s="199"/>
      <c r="AD148" s="199"/>
      <c r="AE148" s="199"/>
      <c r="AF148" s="199"/>
      <c r="AG148" s="199"/>
      <c r="AH148" s="199"/>
      <c r="AI148" s="199"/>
      <c r="AJ148" s="199"/>
      <c r="AK148" s="199"/>
      <c r="AL148" s="199"/>
      <c r="AM148" s="199"/>
      <c r="AN148" s="199"/>
      <c r="AO148" s="199"/>
      <c r="AP148" s="199"/>
      <c r="AQ148" s="199"/>
      <c r="AR148" s="199"/>
      <c r="AS148" s="199"/>
      <c r="AT148" s="199"/>
      <c r="AU148" s="199"/>
      <c r="AV148" s="199"/>
      <c r="AW148" s="199"/>
      <c r="AX148" s="199"/>
      <c r="AY148" s="199"/>
      <c r="AZ148" s="199"/>
      <c r="BA148" s="199"/>
      <c r="BB148" s="199"/>
      <c r="BC148" s="199"/>
      <c r="BD148" s="199"/>
      <c r="BE148" s="437">
        <f t="shared" si="61"/>
        <v>0</v>
      </c>
      <c r="BF148" s="438">
        <f t="shared" si="59"/>
        <v>0</v>
      </c>
      <c r="BG148" s="203">
        <f t="shared" si="64"/>
        <v>0</v>
      </c>
      <c r="BH148" s="203">
        <f t="shared" si="65"/>
        <v>0</v>
      </c>
      <c r="BI148" s="204">
        <f t="shared" si="62"/>
        <v>0</v>
      </c>
      <c r="BJ148" s="205">
        <f t="shared" si="63"/>
        <v>0</v>
      </c>
    </row>
    <row r="149" spans="2:65" ht="16" thickBot="1" x14ac:dyDescent="0.4">
      <c r="B149" s="183"/>
      <c r="C149" s="185"/>
      <c r="D149" s="185"/>
      <c r="E149" s="185"/>
      <c r="F149" s="185"/>
      <c r="G149" s="185"/>
      <c r="H149" s="185"/>
      <c r="I149" s="185"/>
      <c r="J149" s="237"/>
      <c r="K149" s="237"/>
      <c r="L149" s="237"/>
      <c r="M149" s="237"/>
      <c r="N149" s="237"/>
      <c r="O149" s="237"/>
      <c r="P149" s="237"/>
      <c r="Q149" s="186"/>
      <c r="X149" s="177"/>
      <c r="Y149" s="198">
        <v>15</v>
      </c>
      <c r="Z149" s="199"/>
      <c r="AA149" s="199"/>
      <c r="AB149" s="199"/>
      <c r="AC149" s="199"/>
      <c r="AD149" s="199"/>
      <c r="AE149" s="199"/>
      <c r="AF149" s="199"/>
      <c r="AG149" s="199"/>
      <c r="AH149" s="199"/>
      <c r="AI149" s="199"/>
      <c r="AJ149" s="199"/>
      <c r="AK149" s="199"/>
      <c r="AL149" s="199"/>
      <c r="AM149" s="199"/>
      <c r="AN149" s="199"/>
      <c r="AO149" s="199"/>
      <c r="AP149" s="199"/>
      <c r="AQ149" s="199"/>
      <c r="AR149" s="199"/>
      <c r="AS149" s="199"/>
      <c r="AT149" s="199"/>
      <c r="AU149" s="199"/>
      <c r="AV149" s="199"/>
      <c r="AW149" s="199"/>
      <c r="AX149" s="199"/>
      <c r="AY149" s="199"/>
      <c r="AZ149" s="199"/>
      <c r="BA149" s="199"/>
      <c r="BB149" s="199"/>
      <c r="BC149" s="199"/>
      <c r="BD149" s="199"/>
      <c r="BE149" s="437">
        <f t="shared" si="61"/>
        <v>0</v>
      </c>
      <c r="BF149" s="438">
        <f t="shared" si="59"/>
        <v>0</v>
      </c>
      <c r="BG149" s="203">
        <f t="shared" si="64"/>
        <v>0</v>
      </c>
      <c r="BH149" s="203">
        <f t="shared" si="65"/>
        <v>0</v>
      </c>
      <c r="BI149" s="204">
        <f t="shared" si="62"/>
        <v>0</v>
      </c>
      <c r="BJ149" s="205">
        <f t="shared" si="63"/>
        <v>0</v>
      </c>
    </row>
    <row r="150" spans="2:65" ht="15.65" customHeight="1" x14ac:dyDescent="0.35">
      <c r="B150" s="177"/>
      <c r="C150" s="38"/>
      <c r="D150" s="38"/>
      <c r="E150" s="38"/>
      <c r="F150" s="38"/>
      <c r="G150" s="38"/>
      <c r="H150" s="38"/>
      <c r="I150" s="38"/>
      <c r="J150" s="238"/>
      <c r="K150" s="239"/>
      <c r="L150" s="239"/>
      <c r="M150" s="239"/>
      <c r="N150" s="239"/>
      <c r="O150" s="239"/>
      <c r="P150" s="239"/>
      <c r="Q150" s="178"/>
      <c r="X150" s="177"/>
      <c r="Y150" s="198">
        <v>16</v>
      </c>
      <c r="Z150" s="199"/>
      <c r="AA150" s="199"/>
      <c r="AB150" s="199"/>
      <c r="AC150" s="199"/>
      <c r="AD150" s="199"/>
      <c r="AE150" s="199"/>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c r="BD150" s="199"/>
      <c r="BE150" s="437">
        <f t="shared" si="61"/>
        <v>0</v>
      </c>
      <c r="BF150" s="438">
        <f t="shared" si="59"/>
        <v>0</v>
      </c>
      <c r="BG150" s="203">
        <f t="shared" si="64"/>
        <v>0</v>
      </c>
      <c r="BH150" s="203">
        <f t="shared" si="65"/>
        <v>0</v>
      </c>
      <c r="BI150" s="204">
        <f t="shared" si="62"/>
        <v>0</v>
      </c>
      <c r="BJ150" s="205">
        <f t="shared" si="63"/>
        <v>0</v>
      </c>
    </row>
    <row r="151" spans="2:65" ht="15.5" x14ac:dyDescent="0.35">
      <c r="B151" s="177"/>
      <c r="C151" s="38"/>
      <c r="D151" s="38"/>
      <c r="E151" s="38"/>
      <c r="F151" s="38"/>
      <c r="G151" s="38"/>
      <c r="H151" s="38"/>
      <c r="I151" s="38"/>
      <c r="J151" s="238"/>
      <c r="K151" s="239"/>
      <c r="L151" s="239"/>
      <c r="M151" s="239"/>
      <c r="N151" s="239"/>
      <c r="O151" s="239"/>
      <c r="P151" s="239"/>
      <c r="Q151" s="178"/>
      <c r="X151" s="177"/>
      <c r="Y151" s="198">
        <v>17</v>
      </c>
      <c r="Z151" s="199"/>
      <c r="AA151" s="199"/>
      <c r="AB151" s="199"/>
      <c r="AC151" s="199"/>
      <c r="AD151" s="199"/>
      <c r="AE151" s="199"/>
      <c r="AF151" s="199"/>
      <c r="AG151" s="199"/>
      <c r="AH151" s="199"/>
      <c r="AI151" s="199"/>
      <c r="AJ151" s="199"/>
      <c r="AK151" s="199"/>
      <c r="AL151" s="199"/>
      <c r="AM151" s="199"/>
      <c r="AN151" s="199"/>
      <c r="AO151" s="199"/>
      <c r="AP151" s="199"/>
      <c r="AQ151" s="199"/>
      <c r="AR151" s="199"/>
      <c r="AS151" s="199"/>
      <c r="AT151" s="199"/>
      <c r="AU151" s="199"/>
      <c r="AV151" s="199"/>
      <c r="AW151" s="199"/>
      <c r="AX151" s="199"/>
      <c r="AY151" s="199"/>
      <c r="AZ151" s="199"/>
      <c r="BA151" s="199"/>
      <c r="BB151" s="199"/>
      <c r="BC151" s="199"/>
      <c r="BD151" s="199"/>
      <c r="BE151" s="437">
        <f t="shared" si="61"/>
        <v>0</v>
      </c>
      <c r="BF151" s="438">
        <f t="shared" si="59"/>
        <v>0</v>
      </c>
      <c r="BG151" s="203">
        <f t="shared" si="64"/>
        <v>0</v>
      </c>
      <c r="BH151" s="203">
        <f t="shared" si="65"/>
        <v>0</v>
      </c>
      <c r="BI151" s="204">
        <f t="shared" si="62"/>
        <v>0</v>
      </c>
      <c r="BJ151" s="205">
        <f t="shared" si="63"/>
        <v>0</v>
      </c>
    </row>
    <row r="152" spans="2:65" ht="15.5" x14ac:dyDescent="0.35">
      <c r="B152" s="177"/>
      <c r="C152" s="38"/>
      <c r="D152" s="38"/>
      <c r="E152" s="38"/>
      <c r="F152" s="38"/>
      <c r="G152" s="38"/>
      <c r="H152" s="38"/>
      <c r="I152" s="38"/>
      <c r="J152" s="238"/>
      <c r="K152" s="239"/>
      <c r="L152" s="239"/>
      <c r="M152" s="239"/>
      <c r="N152" s="239"/>
      <c r="O152" s="239"/>
      <c r="P152" s="239"/>
      <c r="Q152" s="178"/>
      <c r="X152" s="177"/>
      <c r="Y152" s="198">
        <v>18</v>
      </c>
      <c r="Z152" s="199"/>
      <c r="AA152" s="199"/>
      <c r="AB152" s="199"/>
      <c r="AC152" s="199"/>
      <c r="AD152" s="199"/>
      <c r="AE152" s="199"/>
      <c r="AF152" s="199"/>
      <c r="AG152" s="199"/>
      <c r="AH152" s="199"/>
      <c r="AI152" s="199"/>
      <c r="AJ152" s="199"/>
      <c r="AK152" s="199"/>
      <c r="AL152" s="199"/>
      <c r="AM152" s="199"/>
      <c r="AN152" s="199"/>
      <c r="AO152" s="199"/>
      <c r="AP152" s="199"/>
      <c r="AQ152" s="199"/>
      <c r="AR152" s="199"/>
      <c r="AS152" s="199"/>
      <c r="AT152" s="199"/>
      <c r="AU152" s="199"/>
      <c r="AV152" s="199"/>
      <c r="AW152" s="199"/>
      <c r="AX152" s="199"/>
      <c r="AY152" s="199"/>
      <c r="AZ152" s="199"/>
      <c r="BA152" s="199"/>
      <c r="BB152" s="199"/>
      <c r="BC152" s="199"/>
      <c r="BD152" s="199"/>
      <c r="BE152" s="437">
        <f t="shared" si="61"/>
        <v>0</v>
      </c>
      <c r="BF152" s="438">
        <f t="shared" si="59"/>
        <v>0</v>
      </c>
      <c r="BG152" s="203">
        <f t="shared" si="64"/>
        <v>0</v>
      </c>
      <c r="BH152" s="203">
        <f t="shared" si="65"/>
        <v>0</v>
      </c>
      <c r="BI152" s="204">
        <f t="shared" si="62"/>
        <v>0</v>
      </c>
      <c r="BJ152" s="205">
        <f t="shared" si="63"/>
        <v>0</v>
      </c>
    </row>
    <row r="153" spans="2:65" ht="15.5" x14ac:dyDescent="0.35">
      <c r="B153" s="177"/>
      <c r="C153" s="38"/>
      <c r="D153" s="38"/>
      <c r="E153" s="38"/>
      <c r="F153" s="38"/>
      <c r="G153" s="38"/>
      <c r="H153" s="38"/>
      <c r="I153" s="38"/>
      <c r="J153" s="238"/>
      <c r="K153" s="239"/>
      <c r="L153" s="239"/>
      <c r="M153" s="239"/>
      <c r="N153" s="239"/>
      <c r="O153" s="239"/>
      <c r="P153" s="239"/>
      <c r="Q153" s="178"/>
      <c r="X153" s="177"/>
      <c r="Y153" s="198">
        <v>19</v>
      </c>
      <c r="Z153" s="199"/>
      <c r="AA153" s="199"/>
      <c r="AB153" s="199"/>
      <c r="AC153" s="199"/>
      <c r="AD153" s="199"/>
      <c r="AE153" s="199"/>
      <c r="AF153" s="199"/>
      <c r="AG153" s="199"/>
      <c r="AH153" s="199"/>
      <c r="AI153" s="199"/>
      <c r="AJ153" s="199"/>
      <c r="AK153" s="199"/>
      <c r="AL153" s="199"/>
      <c r="AM153" s="199"/>
      <c r="AN153" s="199"/>
      <c r="AO153" s="199"/>
      <c r="AP153" s="199"/>
      <c r="AQ153" s="199"/>
      <c r="AR153" s="199"/>
      <c r="AS153" s="199"/>
      <c r="AT153" s="199"/>
      <c r="AU153" s="199"/>
      <c r="AV153" s="199"/>
      <c r="AW153" s="199"/>
      <c r="AX153" s="199"/>
      <c r="AY153" s="199"/>
      <c r="AZ153" s="199"/>
      <c r="BA153" s="199"/>
      <c r="BB153" s="199"/>
      <c r="BC153" s="199"/>
      <c r="BD153" s="199"/>
      <c r="BE153" s="437">
        <f t="shared" si="61"/>
        <v>0</v>
      </c>
      <c r="BF153" s="438">
        <f t="shared" si="59"/>
        <v>0</v>
      </c>
      <c r="BG153" s="203">
        <f t="shared" si="64"/>
        <v>0</v>
      </c>
      <c r="BH153" s="203">
        <f t="shared" si="65"/>
        <v>0</v>
      </c>
      <c r="BI153" s="204">
        <f t="shared" si="62"/>
        <v>0</v>
      </c>
      <c r="BJ153" s="205">
        <f t="shared" si="63"/>
        <v>0</v>
      </c>
    </row>
    <row r="154" spans="2:65" ht="15.5" x14ac:dyDescent="0.35">
      <c r="B154" s="177"/>
      <c r="C154" s="321"/>
      <c r="D154" s="321"/>
      <c r="E154" s="321"/>
      <c r="F154" s="321"/>
      <c r="G154" s="321"/>
      <c r="H154" s="321"/>
      <c r="I154" s="321"/>
      <c r="J154" s="321"/>
      <c r="K154" s="321"/>
      <c r="L154" s="321"/>
      <c r="M154" s="321"/>
      <c r="N154" s="321"/>
      <c r="O154" s="321"/>
      <c r="P154" s="239"/>
      <c r="Q154" s="178"/>
      <c r="X154" s="177"/>
      <c r="Y154" s="198">
        <v>20</v>
      </c>
      <c r="Z154" s="199"/>
      <c r="AA154" s="199"/>
      <c r="AB154" s="199"/>
      <c r="AC154" s="199"/>
      <c r="AD154" s="199"/>
      <c r="AE154" s="199"/>
      <c r="AF154" s="199"/>
      <c r="AG154" s="199"/>
      <c r="AH154" s="199"/>
      <c r="AI154" s="199"/>
      <c r="AJ154" s="199"/>
      <c r="AK154" s="199"/>
      <c r="AL154" s="199"/>
      <c r="AM154" s="199"/>
      <c r="AN154" s="199"/>
      <c r="AO154" s="199"/>
      <c r="AP154" s="199"/>
      <c r="AQ154" s="199"/>
      <c r="AR154" s="199"/>
      <c r="AS154" s="199"/>
      <c r="AT154" s="199"/>
      <c r="AU154" s="199"/>
      <c r="AV154" s="199"/>
      <c r="AW154" s="199"/>
      <c r="AX154" s="199"/>
      <c r="AY154" s="199"/>
      <c r="AZ154" s="199"/>
      <c r="BA154" s="199"/>
      <c r="BB154" s="199"/>
      <c r="BC154" s="199"/>
      <c r="BD154" s="199"/>
      <c r="BE154" s="437">
        <f t="shared" si="61"/>
        <v>0</v>
      </c>
      <c r="BF154" s="438">
        <f t="shared" si="59"/>
        <v>0</v>
      </c>
      <c r="BG154" s="203">
        <f t="shared" si="64"/>
        <v>0</v>
      </c>
      <c r="BH154" s="203">
        <f t="shared" si="65"/>
        <v>0</v>
      </c>
      <c r="BI154" s="204">
        <f t="shared" si="62"/>
        <v>0</v>
      </c>
      <c r="BJ154" s="205">
        <f t="shared" si="63"/>
        <v>0</v>
      </c>
    </row>
    <row r="155" spans="2:65" ht="15.5" x14ac:dyDescent="0.35">
      <c r="B155" s="177"/>
      <c r="C155" s="444"/>
      <c r="D155" s="445"/>
      <c r="E155" s="445"/>
      <c r="F155" s="445"/>
      <c r="G155" s="445"/>
      <c r="H155" s="445"/>
      <c r="I155" s="445"/>
      <c r="J155" s="445"/>
      <c r="K155" s="445"/>
      <c r="L155" s="445"/>
      <c r="M155" s="445"/>
      <c r="N155" s="445"/>
      <c r="O155" s="446"/>
      <c r="P155" s="239"/>
      <c r="Q155" s="178"/>
      <c r="X155" s="177"/>
      <c r="Y155" s="198">
        <v>21</v>
      </c>
      <c r="Z155" s="199"/>
      <c r="AA155" s="199"/>
      <c r="AB155" s="199"/>
      <c r="AC155" s="199"/>
      <c r="AD155" s="199"/>
      <c r="AE155" s="199"/>
      <c r="AF155" s="199"/>
      <c r="AG155" s="199"/>
      <c r="AH155" s="199"/>
      <c r="AI155" s="199"/>
      <c r="AJ155" s="199"/>
      <c r="AK155" s="199"/>
      <c r="AL155" s="199"/>
      <c r="AM155" s="199"/>
      <c r="AN155" s="199"/>
      <c r="AO155" s="199"/>
      <c r="AP155" s="199"/>
      <c r="AQ155" s="199"/>
      <c r="AR155" s="199"/>
      <c r="AS155" s="199"/>
      <c r="AT155" s="199"/>
      <c r="AU155" s="199"/>
      <c r="AV155" s="199"/>
      <c r="AW155" s="199"/>
      <c r="AX155" s="199"/>
      <c r="AY155" s="199"/>
      <c r="AZ155" s="199"/>
      <c r="BA155" s="199"/>
      <c r="BB155" s="199"/>
      <c r="BC155" s="199"/>
      <c r="BD155" s="199"/>
      <c r="BE155" s="437">
        <f t="shared" si="61"/>
        <v>0</v>
      </c>
      <c r="BF155" s="438">
        <f t="shared" si="59"/>
        <v>0</v>
      </c>
      <c r="BG155" s="203">
        <f t="shared" si="64"/>
        <v>0</v>
      </c>
      <c r="BH155" s="203">
        <f t="shared" si="65"/>
        <v>0</v>
      </c>
      <c r="BI155" s="204">
        <f t="shared" si="62"/>
        <v>0</v>
      </c>
      <c r="BJ155" s="205">
        <f t="shared" si="63"/>
        <v>0</v>
      </c>
    </row>
    <row r="156" spans="2:65" ht="15.5" x14ac:dyDescent="0.35">
      <c r="B156" s="177"/>
      <c r="C156" s="447"/>
      <c r="D156" s="448"/>
      <c r="E156" s="448"/>
      <c r="F156" s="448"/>
      <c r="G156" s="448"/>
      <c r="H156" s="448"/>
      <c r="I156" s="448"/>
      <c r="J156" s="448"/>
      <c r="K156" s="448"/>
      <c r="L156" s="448"/>
      <c r="M156" s="448"/>
      <c r="N156" s="448"/>
      <c r="O156" s="449"/>
      <c r="P156" s="239"/>
      <c r="Q156" s="178"/>
      <c r="X156" s="177"/>
      <c r="Y156" s="198">
        <v>22</v>
      </c>
      <c r="Z156" s="199"/>
      <c r="AA156" s="199"/>
      <c r="AB156" s="199"/>
      <c r="AC156" s="199"/>
      <c r="AD156" s="199"/>
      <c r="AE156" s="199"/>
      <c r="AF156" s="199"/>
      <c r="AG156" s="199"/>
      <c r="AH156" s="199"/>
      <c r="AI156" s="199"/>
      <c r="AJ156" s="199"/>
      <c r="AK156" s="199"/>
      <c r="AL156" s="199"/>
      <c r="AM156" s="199"/>
      <c r="AN156" s="199"/>
      <c r="AO156" s="199"/>
      <c r="AP156" s="199"/>
      <c r="AQ156" s="199"/>
      <c r="AR156" s="199"/>
      <c r="AS156" s="199"/>
      <c r="AT156" s="199"/>
      <c r="AU156" s="199"/>
      <c r="AV156" s="199"/>
      <c r="AW156" s="199"/>
      <c r="AX156" s="199"/>
      <c r="AY156" s="199"/>
      <c r="AZ156" s="199"/>
      <c r="BA156" s="199"/>
      <c r="BB156" s="199"/>
      <c r="BC156" s="199"/>
      <c r="BD156" s="199"/>
      <c r="BE156" s="437">
        <f t="shared" si="61"/>
        <v>0</v>
      </c>
      <c r="BF156" s="438">
        <f t="shared" si="59"/>
        <v>0</v>
      </c>
      <c r="BG156" s="203">
        <f t="shared" si="64"/>
        <v>0</v>
      </c>
      <c r="BH156" s="203">
        <f t="shared" si="65"/>
        <v>0</v>
      </c>
      <c r="BI156" s="204">
        <f t="shared" si="62"/>
        <v>0</v>
      </c>
      <c r="BJ156" s="205">
        <f t="shared" si="63"/>
        <v>0</v>
      </c>
      <c r="BM156" s="13" t="s">
        <v>130</v>
      </c>
    </row>
    <row r="157" spans="2:65" ht="15.5" x14ac:dyDescent="0.35">
      <c r="B157" s="177"/>
      <c r="C157" s="447"/>
      <c r="D157" s="448"/>
      <c r="E157" s="448"/>
      <c r="F157" s="448"/>
      <c r="G157" s="448"/>
      <c r="H157" s="448"/>
      <c r="I157" s="448"/>
      <c r="J157" s="448"/>
      <c r="K157" s="448"/>
      <c r="L157" s="448"/>
      <c r="M157" s="448"/>
      <c r="N157" s="448"/>
      <c r="O157" s="449"/>
      <c r="P157" s="239"/>
      <c r="Q157" s="178"/>
      <c r="X157" s="177"/>
      <c r="Y157" s="198">
        <v>23</v>
      </c>
      <c r="Z157" s="199"/>
      <c r="AA157" s="199"/>
      <c r="AB157" s="199"/>
      <c r="AC157" s="199"/>
      <c r="AD157" s="199"/>
      <c r="AE157" s="199"/>
      <c r="AF157" s="199"/>
      <c r="AG157" s="199"/>
      <c r="AH157" s="199"/>
      <c r="AI157" s="199"/>
      <c r="AJ157" s="199"/>
      <c r="AK157" s="199"/>
      <c r="AL157" s="199"/>
      <c r="AM157" s="199"/>
      <c r="AN157" s="199"/>
      <c r="AO157" s="199"/>
      <c r="AP157" s="199"/>
      <c r="AQ157" s="199"/>
      <c r="AR157" s="199"/>
      <c r="AS157" s="199"/>
      <c r="AT157" s="199"/>
      <c r="AU157" s="199"/>
      <c r="AV157" s="199"/>
      <c r="AW157" s="199"/>
      <c r="AX157" s="199"/>
      <c r="AY157" s="199"/>
      <c r="AZ157" s="199"/>
      <c r="BA157" s="199"/>
      <c r="BB157" s="199"/>
      <c r="BC157" s="199"/>
      <c r="BD157" s="199"/>
      <c r="BE157" s="437">
        <f t="shared" si="61"/>
        <v>0</v>
      </c>
      <c r="BF157" s="438">
        <f t="shared" si="59"/>
        <v>0</v>
      </c>
      <c r="BG157" s="203">
        <f t="shared" si="64"/>
        <v>0</v>
      </c>
      <c r="BH157" s="203">
        <f t="shared" si="65"/>
        <v>0</v>
      </c>
      <c r="BI157" s="204">
        <f t="shared" si="62"/>
        <v>0</v>
      </c>
      <c r="BJ157" s="205">
        <f t="shared" si="63"/>
        <v>0</v>
      </c>
      <c r="BL157" s="13">
        <f>COUNTIF(Z135:BD158,"&gt;"&amp;MxDisch1)</f>
        <v>0</v>
      </c>
      <c r="BM157" s="13" t="s">
        <v>131</v>
      </c>
    </row>
    <row r="158" spans="2:65" ht="15.5" x14ac:dyDescent="0.35">
      <c r="B158" s="177"/>
      <c r="C158" s="447"/>
      <c r="D158" s="448"/>
      <c r="E158" s="448"/>
      <c r="F158" s="448"/>
      <c r="G158" s="448"/>
      <c r="H158" s="448"/>
      <c r="I158" s="448"/>
      <c r="J158" s="448"/>
      <c r="K158" s="448"/>
      <c r="L158" s="448"/>
      <c r="M158" s="448"/>
      <c r="N158" s="448"/>
      <c r="O158" s="449"/>
      <c r="P158" s="239"/>
      <c r="Q158" s="178"/>
      <c r="X158" s="177"/>
      <c r="Y158" s="206">
        <v>24</v>
      </c>
      <c r="Z158" s="207"/>
      <c r="AA158" s="207"/>
      <c r="AB158" s="207"/>
      <c r="AC158" s="207"/>
      <c r="AD158" s="207"/>
      <c r="AE158" s="207"/>
      <c r="AF158" s="207"/>
      <c r="AG158" s="207"/>
      <c r="AH158" s="207"/>
      <c r="AI158" s="207"/>
      <c r="AJ158" s="207"/>
      <c r="AK158" s="207"/>
      <c r="AL158" s="207"/>
      <c r="AM158" s="207"/>
      <c r="AN158" s="207"/>
      <c r="AO158" s="207"/>
      <c r="AP158" s="207"/>
      <c r="AQ158" s="207"/>
      <c r="AR158" s="207"/>
      <c r="AS158" s="207"/>
      <c r="AT158" s="207"/>
      <c r="AU158" s="207"/>
      <c r="AV158" s="207"/>
      <c r="AW158" s="207"/>
      <c r="AX158" s="207"/>
      <c r="AY158" s="207"/>
      <c r="AZ158" s="207"/>
      <c r="BA158" s="207"/>
      <c r="BB158" s="207"/>
      <c r="BC158" s="207"/>
      <c r="BD158" s="207"/>
      <c r="BE158" s="442">
        <f t="shared" si="61"/>
        <v>0</v>
      </c>
      <c r="BF158" s="443">
        <f t="shared" si="59"/>
        <v>0</v>
      </c>
      <c r="BG158" s="208">
        <f>SUM($Z158:$BD158)</f>
        <v>0</v>
      </c>
      <c r="BH158" s="208">
        <v>0</v>
      </c>
      <c r="BI158" s="209">
        <f t="shared" si="62"/>
        <v>0</v>
      </c>
      <c r="BJ158" s="210">
        <f t="shared" si="63"/>
        <v>0</v>
      </c>
      <c r="BL158" s="13">
        <f>COUNTIF(Z135:BD158,"&lt;"&amp;-MxChgRate1)</f>
        <v>0</v>
      </c>
      <c r="BM158" s="13" t="s">
        <v>132</v>
      </c>
    </row>
    <row r="159" spans="2:65" ht="15.5" x14ac:dyDescent="0.35">
      <c r="B159" s="177"/>
      <c r="C159" s="447"/>
      <c r="D159" s="448"/>
      <c r="E159" s="448"/>
      <c r="F159" s="448"/>
      <c r="G159" s="448"/>
      <c r="H159" s="448"/>
      <c r="I159" s="448"/>
      <c r="J159" s="448"/>
      <c r="K159" s="448"/>
      <c r="L159" s="448"/>
      <c r="M159" s="448"/>
      <c r="N159" s="448"/>
      <c r="O159" s="449"/>
      <c r="P159" s="239"/>
      <c r="Q159" s="178"/>
      <c r="X159" s="177"/>
      <c r="Y159" s="182"/>
      <c r="Z159" s="218" t="str">
        <f t="shared" ref="Z159:BD159" si="66">IF(SUM(Z135:Z158)&gt;0,"Verify","")</f>
        <v/>
      </c>
      <c r="AA159" s="218" t="str">
        <f t="shared" si="66"/>
        <v/>
      </c>
      <c r="AB159" s="218" t="str">
        <f t="shared" si="66"/>
        <v/>
      </c>
      <c r="AC159" s="218" t="str">
        <f t="shared" si="66"/>
        <v/>
      </c>
      <c r="AD159" s="218" t="str">
        <f t="shared" si="66"/>
        <v/>
      </c>
      <c r="AE159" s="218" t="str">
        <f t="shared" si="66"/>
        <v/>
      </c>
      <c r="AF159" s="218" t="str">
        <f t="shared" si="66"/>
        <v/>
      </c>
      <c r="AG159" s="218" t="str">
        <f t="shared" si="66"/>
        <v/>
      </c>
      <c r="AH159" s="218" t="str">
        <f t="shared" si="66"/>
        <v/>
      </c>
      <c r="AI159" s="218" t="str">
        <f t="shared" si="66"/>
        <v/>
      </c>
      <c r="AJ159" s="218" t="str">
        <f t="shared" si="66"/>
        <v/>
      </c>
      <c r="AK159" s="218" t="str">
        <f t="shared" si="66"/>
        <v/>
      </c>
      <c r="AL159" s="218" t="str">
        <f t="shared" si="66"/>
        <v/>
      </c>
      <c r="AM159" s="218" t="str">
        <f t="shared" si="66"/>
        <v/>
      </c>
      <c r="AN159" s="218" t="str">
        <f t="shared" si="66"/>
        <v/>
      </c>
      <c r="AO159" s="218" t="str">
        <f t="shared" si="66"/>
        <v/>
      </c>
      <c r="AP159" s="218" t="str">
        <f t="shared" si="66"/>
        <v/>
      </c>
      <c r="AQ159" s="218" t="str">
        <f t="shared" si="66"/>
        <v/>
      </c>
      <c r="AR159" s="218" t="str">
        <f t="shared" si="66"/>
        <v/>
      </c>
      <c r="AS159" s="218" t="str">
        <f t="shared" si="66"/>
        <v/>
      </c>
      <c r="AT159" s="218" t="str">
        <f t="shared" si="66"/>
        <v/>
      </c>
      <c r="AU159" s="218" t="str">
        <f t="shared" si="66"/>
        <v/>
      </c>
      <c r="AV159" s="218" t="str">
        <f t="shared" si="66"/>
        <v/>
      </c>
      <c r="AW159" s="218" t="str">
        <f t="shared" si="66"/>
        <v/>
      </c>
      <c r="AX159" s="218" t="str">
        <f t="shared" si="66"/>
        <v/>
      </c>
      <c r="AY159" s="218" t="str">
        <f t="shared" si="66"/>
        <v/>
      </c>
      <c r="AZ159" s="218" t="str">
        <f t="shared" si="66"/>
        <v/>
      </c>
      <c r="BA159" s="218" t="str">
        <f t="shared" si="66"/>
        <v/>
      </c>
      <c r="BB159" s="218" t="str">
        <f t="shared" si="66"/>
        <v/>
      </c>
      <c r="BC159" s="218" t="str">
        <f t="shared" si="66"/>
        <v/>
      </c>
      <c r="BD159" s="218" t="str">
        <f t="shared" si="66"/>
        <v/>
      </c>
      <c r="BE159" s="38"/>
      <c r="BF159" s="38"/>
      <c r="BG159" s="208">
        <f>SUM(BG135:BG158)</f>
        <v>0</v>
      </c>
      <c r="BH159" s="208">
        <f>SUM(BH142:BH157)</f>
        <v>0</v>
      </c>
      <c r="BI159" s="208">
        <f>SUM(BI135:BI158)</f>
        <v>0</v>
      </c>
      <c r="BJ159" s="221">
        <f>SUM(BJ135:BJ158)</f>
        <v>0</v>
      </c>
    </row>
    <row r="160" spans="2:65" ht="15.5" x14ac:dyDescent="0.35">
      <c r="B160" s="177"/>
      <c r="C160" s="450"/>
      <c r="D160" s="451"/>
      <c r="E160" s="451"/>
      <c r="F160" s="451"/>
      <c r="G160" s="451"/>
      <c r="H160" s="451"/>
      <c r="I160" s="451"/>
      <c r="J160" s="451"/>
      <c r="K160" s="451"/>
      <c r="L160" s="451"/>
      <c r="M160" s="451"/>
      <c r="N160" s="451"/>
      <c r="O160" s="452"/>
      <c r="P160" s="239"/>
      <c r="Q160" s="178"/>
      <c r="X160" s="213"/>
      <c r="Y160" s="214"/>
      <c r="Z160" s="214"/>
      <c r="AA160" s="214"/>
      <c r="AB160" s="214"/>
      <c r="AC160" s="214"/>
      <c r="AD160" s="214"/>
      <c r="AE160" s="214"/>
      <c r="AF160" s="214"/>
      <c r="AG160" s="214"/>
      <c r="AH160" s="214"/>
      <c r="AI160" s="214"/>
      <c r="AJ160" s="214"/>
      <c r="AK160" s="214"/>
      <c r="AL160" s="214"/>
      <c r="AM160" s="214"/>
      <c r="AN160" s="214"/>
      <c r="AO160" s="214"/>
      <c r="AP160" s="214"/>
      <c r="AQ160" s="214"/>
      <c r="AR160" s="214"/>
      <c r="AS160" s="214"/>
      <c r="AT160" s="214"/>
      <c r="AU160" s="214"/>
      <c r="AV160" s="214"/>
      <c r="AW160" s="214"/>
      <c r="AX160" s="214"/>
      <c r="AY160" s="214"/>
      <c r="AZ160" s="214"/>
      <c r="BA160" s="214"/>
      <c r="BB160" s="214"/>
      <c r="BC160" s="214"/>
      <c r="BD160" s="214"/>
      <c r="BE160" s="216"/>
      <c r="BF160" s="216"/>
      <c r="BG160" s="222"/>
      <c r="BH160" s="223"/>
      <c r="BI160" s="223"/>
      <c r="BJ160" s="224"/>
    </row>
    <row r="161" spans="2:62" ht="16" thickBot="1" x14ac:dyDescent="0.4">
      <c r="B161" s="183"/>
      <c r="C161" s="185"/>
      <c r="D161" s="185"/>
      <c r="E161" s="185"/>
      <c r="F161" s="185"/>
      <c r="G161" s="185"/>
      <c r="H161" s="185"/>
      <c r="I161" s="185"/>
      <c r="J161" s="237"/>
      <c r="K161" s="240"/>
      <c r="L161" s="240"/>
      <c r="M161" s="240"/>
      <c r="N161" s="240"/>
      <c r="O161" s="240"/>
      <c r="P161" s="240"/>
      <c r="Q161" s="186"/>
      <c r="X161" s="226"/>
      <c r="Y161" s="227"/>
      <c r="Z161" s="227"/>
      <c r="AA161" s="227"/>
      <c r="AB161" s="227"/>
      <c r="AC161" s="227"/>
      <c r="AD161" s="227"/>
      <c r="AE161" s="227"/>
      <c r="AF161" s="227"/>
      <c r="AG161" s="227"/>
      <c r="AH161" s="227"/>
      <c r="AI161" s="227"/>
      <c r="AJ161" s="227"/>
      <c r="AK161" s="227"/>
      <c r="AL161" s="227"/>
      <c r="AM161" s="227"/>
      <c r="AN161" s="228"/>
      <c r="AO161" s="229"/>
      <c r="AP161" s="229"/>
      <c r="AQ161" s="229"/>
      <c r="AR161" s="229"/>
      <c r="AS161" s="229"/>
      <c r="AT161" s="229"/>
      <c r="AU161" s="229"/>
      <c r="AV161" s="229"/>
      <c r="AW161" s="229"/>
      <c r="AX161" s="229"/>
      <c r="AY161" s="229"/>
      <c r="AZ161" s="229"/>
      <c r="BA161" s="229"/>
      <c r="BB161" s="229"/>
      <c r="BC161" s="229"/>
      <c r="BD161" s="229"/>
      <c r="BE161" s="229"/>
      <c r="BF161" s="229"/>
      <c r="BG161" s="38"/>
      <c r="BH161" s="38"/>
      <c r="BI161" s="38"/>
      <c r="BJ161" s="178"/>
    </row>
    <row r="162" spans="2:62" ht="15.5" x14ac:dyDescent="0.35">
      <c r="B162" s="170" t="str">
        <f>"Version: " &amp; Version</f>
        <v>Version: RD2 FINAL</v>
      </c>
      <c r="C162" s="171"/>
      <c r="D162" s="171"/>
      <c r="E162" s="171"/>
      <c r="F162" s="171"/>
      <c r="G162" s="171"/>
      <c r="H162" s="171"/>
      <c r="I162" s="171"/>
      <c r="J162" s="125"/>
      <c r="K162" s="125"/>
      <c r="L162" s="125"/>
      <c r="M162" s="125"/>
      <c r="N162" s="125"/>
      <c r="O162" s="125"/>
      <c r="P162" s="125"/>
      <c r="Q162" s="172"/>
      <c r="X162" s="177" t="s">
        <v>145</v>
      </c>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178"/>
    </row>
    <row r="163" spans="2:62" ht="15.5" x14ac:dyDescent="0.35">
      <c r="B163" s="173"/>
      <c r="C163" s="72"/>
      <c r="D163" s="72"/>
      <c r="E163" s="72"/>
      <c r="F163" s="72"/>
      <c r="G163" s="72"/>
      <c r="H163" s="173" t="s">
        <v>146</v>
      </c>
      <c r="I163" s="72"/>
      <c r="J163" s="72"/>
      <c r="K163" s="72"/>
      <c r="L163" s="72"/>
      <c r="M163" s="72"/>
      <c r="N163" s="72"/>
      <c r="O163" s="72"/>
      <c r="P163" s="72"/>
      <c r="Q163" s="174"/>
      <c r="X163" s="177"/>
      <c r="Y163" s="38"/>
      <c r="Z163" s="194" t="str">
        <f t="shared" ref="Z163:BC163" si="67">IFERROR(SUMIF(Z166:Z189,"&gt;0",Z166:Z189)/-SUMIF(Z166:Z189,"&lt;0",Z166:Z189),"")</f>
        <v/>
      </c>
      <c r="AA163" s="194" t="str">
        <f t="shared" si="67"/>
        <v/>
      </c>
      <c r="AB163" s="194" t="str">
        <f t="shared" si="67"/>
        <v/>
      </c>
      <c r="AC163" s="194" t="str">
        <f t="shared" si="67"/>
        <v/>
      </c>
      <c r="AD163" s="194" t="str">
        <f t="shared" si="67"/>
        <v/>
      </c>
      <c r="AE163" s="194" t="str">
        <f t="shared" si="67"/>
        <v/>
      </c>
      <c r="AF163" s="194" t="str">
        <f t="shared" si="67"/>
        <v/>
      </c>
      <c r="AG163" s="194" t="str">
        <f t="shared" si="67"/>
        <v/>
      </c>
      <c r="AH163" s="194" t="str">
        <f t="shared" si="67"/>
        <v/>
      </c>
      <c r="AI163" s="194" t="str">
        <f t="shared" si="67"/>
        <v/>
      </c>
      <c r="AJ163" s="194" t="str">
        <f t="shared" si="67"/>
        <v/>
      </c>
      <c r="AK163" s="194" t="str">
        <f t="shared" si="67"/>
        <v/>
      </c>
      <c r="AL163" s="194" t="str">
        <f t="shared" si="67"/>
        <v/>
      </c>
      <c r="AM163" s="194" t="str">
        <f t="shared" si="67"/>
        <v/>
      </c>
      <c r="AN163" s="194" t="str">
        <f t="shared" si="67"/>
        <v/>
      </c>
      <c r="AO163" s="194" t="str">
        <f t="shared" si="67"/>
        <v/>
      </c>
      <c r="AP163" s="194" t="str">
        <f t="shared" si="67"/>
        <v/>
      </c>
      <c r="AQ163" s="194" t="str">
        <f t="shared" si="67"/>
        <v/>
      </c>
      <c r="AR163" s="194" t="str">
        <f t="shared" si="67"/>
        <v/>
      </c>
      <c r="AS163" s="194" t="str">
        <f t="shared" si="67"/>
        <v/>
      </c>
      <c r="AT163" s="194" t="str">
        <f t="shared" si="67"/>
        <v/>
      </c>
      <c r="AU163" s="194" t="str">
        <f t="shared" si="67"/>
        <v/>
      </c>
      <c r="AV163" s="194" t="str">
        <f t="shared" si="67"/>
        <v/>
      </c>
      <c r="AW163" s="194" t="str">
        <f t="shared" si="67"/>
        <v/>
      </c>
      <c r="AX163" s="194" t="str">
        <f t="shared" si="67"/>
        <v/>
      </c>
      <c r="AY163" s="194" t="str">
        <f t="shared" si="67"/>
        <v/>
      </c>
      <c r="AZ163" s="194" t="str">
        <f t="shared" si="67"/>
        <v/>
      </c>
      <c r="BA163" s="194" t="str">
        <f t="shared" si="67"/>
        <v/>
      </c>
      <c r="BB163" s="194" t="str">
        <f t="shared" si="67"/>
        <v/>
      </c>
      <c r="BC163" s="194" t="str">
        <f t="shared" si="67"/>
        <v/>
      </c>
      <c r="BD163" s="38"/>
      <c r="BE163" s="38"/>
      <c r="BF163" s="38"/>
      <c r="BG163" s="42"/>
      <c r="BH163" s="38"/>
      <c r="BI163" s="38"/>
      <c r="BJ163" s="178"/>
    </row>
    <row r="164" spans="2:62" ht="15.5" x14ac:dyDescent="0.35">
      <c r="B164" s="173"/>
      <c r="C164" s="72"/>
      <c r="D164" s="72"/>
      <c r="E164" s="72"/>
      <c r="F164" s="72"/>
      <c r="G164" s="72"/>
      <c r="H164" s="173" t="str">
        <f>"Operational Information - Overbuilds Profile"</f>
        <v>Operational Information - Overbuilds Profile</v>
      </c>
      <c r="I164" s="72"/>
      <c r="J164" s="72"/>
      <c r="K164" s="72"/>
      <c r="L164" s="72"/>
      <c r="M164" s="72"/>
      <c r="N164" s="72"/>
      <c r="O164" s="72"/>
      <c r="P164" s="72"/>
      <c r="Q164" s="174"/>
      <c r="X164" s="177"/>
      <c r="Y164" s="179" t="s">
        <v>98</v>
      </c>
      <c r="Z164" s="60">
        <v>1</v>
      </c>
      <c r="AA164" s="60">
        <v>2</v>
      </c>
      <c r="AB164" s="60">
        <v>3</v>
      </c>
      <c r="AC164" s="60">
        <v>4</v>
      </c>
      <c r="AD164" s="60">
        <v>5</v>
      </c>
      <c r="AE164" s="60">
        <v>6</v>
      </c>
      <c r="AF164" s="60">
        <v>7</v>
      </c>
      <c r="AG164" s="60">
        <v>8</v>
      </c>
      <c r="AH164" s="60">
        <v>9</v>
      </c>
      <c r="AI164" s="60">
        <v>10</v>
      </c>
      <c r="AJ164" s="60">
        <v>11</v>
      </c>
      <c r="AK164" s="60">
        <v>12</v>
      </c>
      <c r="AL164" s="60">
        <v>13</v>
      </c>
      <c r="AM164" s="60">
        <v>14</v>
      </c>
      <c r="AN164" s="60">
        <v>15</v>
      </c>
      <c r="AO164" s="60">
        <v>16</v>
      </c>
      <c r="AP164" s="60">
        <v>17</v>
      </c>
      <c r="AQ164" s="60">
        <v>18</v>
      </c>
      <c r="AR164" s="60">
        <v>19</v>
      </c>
      <c r="AS164" s="60">
        <v>20</v>
      </c>
      <c r="AT164" s="60">
        <v>21</v>
      </c>
      <c r="AU164" s="60">
        <v>22</v>
      </c>
      <c r="AV164" s="60">
        <v>23</v>
      </c>
      <c r="AW164" s="60">
        <v>24</v>
      </c>
      <c r="AX164" s="60">
        <v>25</v>
      </c>
      <c r="AY164" s="60">
        <v>26</v>
      </c>
      <c r="AZ164" s="60">
        <v>27</v>
      </c>
      <c r="BA164" s="60">
        <v>28</v>
      </c>
      <c r="BB164" s="60">
        <v>29</v>
      </c>
      <c r="BC164" s="60">
        <v>30</v>
      </c>
      <c r="BD164" s="38"/>
      <c r="BE164" s="439" t="s">
        <v>99</v>
      </c>
      <c r="BF164" s="440"/>
      <c r="BG164" s="196" t="s">
        <v>100</v>
      </c>
      <c r="BH164" s="196" t="s">
        <v>101</v>
      </c>
      <c r="BI164" s="196" t="s">
        <v>102</v>
      </c>
      <c r="BJ164" s="197" t="s">
        <v>103</v>
      </c>
    </row>
    <row r="165" spans="2:62" ht="15.5" x14ac:dyDescent="0.35">
      <c r="B165" s="173"/>
      <c r="C165" s="241" t="s">
        <v>26</v>
      </c>
      <c r="D165" s="72"/>
      <c r="E165" s="441" t="str">
        <f>IF(ProjTitle="","Auto-Filled",ProjTitle)</f>
        <v>Auto-Filled</v>
      </c>
      <c r="F165" s="441"/>
      <c r="G165" s="441"/>
      <c r="H165" s="441"/>
      <c r="I165" s="441"/>
      <c r="J165" s="441"/>
      <c r="K165" s="47"/>
      <c r="L165" s="52"/>
      <c r="M165" s="47"/>
      <c r="N165" s="47"/>
      <c r="O165" s="47"/>
      <c r="P165" s="47"/>
      <c r="Q165" s="174"/>
      <c r="X165" s="177"/>
      <c r="Y165" s="179"/>
      <c r="Z165" s="60" t="str">
        <f>VLOOKUP(WEEKDAY(CONCATENATE("6","/",Z164,"/",$AJ$6)),$BY$11:$BZ$17,2,FALSE)</f>
        <v>Fri</v>
      </c>
      <c r="AA165" s="60" t="str">
        <f t="shared" ref="AA165:BC165" si="68">VLOOKUP(WEEKDAY(CONCATENATE("6","/",AA164,"/",$AJ$6)),$BY$11:$BZ$17,2,FALSE)</f>
        <v>Sat</v>
      </c>
      <c r="AB165" s="60" t="str">
        <f t="shared" si="68"/>
        <v>Sun</v>
      </c>
      <c r="AC165" s="60" t="str">
        <f t="shared" si="68"/>
        <v>Mon</v>
      </c>
      <c r="AD165" s="60" t="str">
        <f t="shared" si="68"/>
        <v>Tues</v>
      </c>
      <c r="AE165" s="60" t="str">
        <f t="shared" si="68"/>
        <v>Wed</v>
      </c>
      <c r="AF165" s="60" t="str">
        <f t="shared" si="68"/>
        <v>Thur</v>
      </c>
      <c r="AG165" s="60" t="str">
        <f t="shared" si="68"/>
        <v>Fri</v>
      </c>
      <c r="AH165" s="60" t="str">
        <f t="shared" si="68"/>
        <v>Sat</v>
      </c>
      <c r="AI165" s="60" t="str">
        <f t="shared" si="68"/>
        <v>Sun</v>
      </c>
      <c r="AJ165" s="60" t="str">
        <f t="shared" si="68"/>
        <v>Mon</v>
      </c>
      <c r="AK165" s="60" t="str">
        <f t="shared" si="68"/>
        <v>Tues</v>
      </c>
      <c r="AL165" s="60" t="str">
        <f t="shared" si="68"/>
        <v>Wed</v>
      </c>
      <c r="AM165" s="60" t="str">
        <f t="shared" si="68"/>
        <v>Thur</v>
      </c>
      <c r="AN165" s="60" t="str">
        <f t="shared" si="68"/>
        <v>Fri</v>
      </c>
      <c r="AO165" s="60" t="str">
        <f t="shared" si="68"/>
        <v>Sat</v>
      </c>
      <c r="AP165" s="60" t="str">
        <f t="shared" si="68"/>
        <v>Sun</v>
      </c>
      <c r="AQ165" s="60" t="str">
        <f t="shared" si="68"/>
        <v>Mon</v>
      </c>
      <c r="AR165" s="60" t="str">
        <f t="shared" si="68"/>
        <v>Tues</v>
      </c>
      <c r="AS165" s="60" t="str">
        <f t="shared" si="68"/>
        <v>Wed</v>
      </c>
      <c r="AT165" s="60" t="str">
        <f t="shared" si="68"/>
        <v>Thur</v>
      </c>
      <c r="AU165" s="60" t="str">
        <f t="shared" si="68"/>
        <v>Fri</v>
      </c>
      <c r="AV165" s="60" t="str">
        <f t="shared" si="68"/>
        <v>Sat</v>
      </c>
      <c r="AW165" s="60" t="str">
        <f t="shared" si="68"/>
        <v>Sun</v>
      </c>
      <c r="AX165" s="60" t="str">
        <f t="shared" si="68"/>
        <v>Mon</v>
      </c>
      <c r="AY165" s="60" t="str">
        <f t="shared" si="68"/>
        <v>Tues</v>
      </c>
      <c r="AZ165" s="60" t="str">
        <f t="shared" si="68"/>
        <v>Wed</v>
      </c>
      <c r="BA165" s="60" t="str">
        <f t="shared" si="68"/>
        <v>Thur</v>
      </c>
      <c r="BB165" s="60" t="str">
        <f t="shared" si="68"/>
        <v>Fri</v>
      </c>
      <c r="BC165" s="60" t="str">
        <f t="shared" si="68"/>
        <v>Sat</v>
      </c>
      <c r="BD165" s="38"/>
      <c r="BE165" s="439" t="s">
        <v>105</v>
      </c>
      <c r="BF165" s="440"/>
      <c r="BG165" s="196" t="s">
        <v>54</v>
      </c>
      <c r="BH165" s="196" t="s">
        <v>54</v>
      </c>
      <c r="BI165" s="196" t="s">
        <v>54</v>
      </c>
      <c r="BJ165" s="197" t="s">
        <v>54</v>
      </c>
    </row>
    <row r="166" spans="2:62" ht="15.5" x14ac:dyDescent="0.35">
      <c r="B166" s="173"/>
      <c r="C166" s="49"/>
      <c r="D166" s="72"/>
      <c r="E166" s="72"/>
      <c r="F166" s="72"/>
      <c r="G166" s="72"/>
      <c r="H166" s="72"/>
      <c r="I166" s="72"/>
      <c r="J166" s="47"/>
      <c r="K166" s="72"/>
      <c r="L166" s="47"/>
      <c r="M166" s="72"/>
      <c r="N166" s="72"/>
      <c r="O166" s="72"/>
      <c r="P166" s="72"/>
      <c r="Q166" s="174"/>
      <c r="X166" s="177"/>
      <c r="Y166" s="198">
        <v>1</v>
      </c>
      <c r="Z166" s="199"/>
      <c r="AA166" s="199"/>
      <c r="AB166" s="199"/>
      <c r="AC166" s="199"/>
      <c r="AD166" s="199"/>
      <c r="AE166" s="199"/>
      <c r="AF166" s="199"/>
      <c r="AG166" s="199"/>
      <c r="AH166" s="199"/>
      <c r="AI166" s="199"/>
      <c r="AJ166" s="199"/>
      <c r="AK166" s="199"/>
      <c r="AL166" s="199"/>
      <c r="AM166" s="199"/>
      <c r="AN166" s="199"/>
      <c r="AO166" s="199"/>
      <c r="AP166" s="199"/>
      <c r="AQ166" s="199"/>
      <c r="AR166" s="199"/>
      <c r="AS166" s="199"/>
      <c r="AT166" s="199"/>
      <c r="AU166" s="199"/>
      <c r="AV166" s="199"/>
      <c r="AW166" s="199"/>
      <c r="AX166" s="199"/>
      <c r="AY166" s="199"/>
      <c r="AZ166" s="199"/>
      <c r="BA166" s="199"/>
      <c r="BB166" s="199"/>
      <c r="BC166" s="199"/>
      <c r="BD166" s="38"/>
      <c r="BE166" s="437">
        <f>SUM(Z166:BC166)/COUNT(Z$164:BC$164)</f>
        <v>0</v>
      </c>
      <c r="BF166" s="438">
        <f t="shared" ref="BF166:BF189" si="69">SUM(AA166:BC166)/COUNT(AA$40:BC$40)</f>
        <v>0</v>
      </c>
      <c r="BG166" s="200">
        <f t="shared" ref="BG166:BG172" si="70">SUM($Z166:$BD166)</f>
        <v>0</v>
      </c>
      <c r="BH166" s="200">
        <v>0</v>
      </c>
      <c r="BI166" s="201">
        <f>SUMIF(Z166:BD166,"&lt;0",Z166:BD166)</f>
        <v>0</v>
      </c>
      <c r="BJ166" s="202">
        <f>SUMIF(Z166:BD166,"&gt;0",Z166:BD166)</f>
        <v>0</v>
      </c>
    </row>
    <row r="167" spans="2:62" ht="15.5" x14ac:dyDescent="0.35">
      <c r="B167" s="173"/>
      <c r="C167" s="72"/>
      <c r="D167" s="72"/>
      <c r="E167" s="72"/>
      <c r="F167" s="72"/>
      <c r="G167" s="72"/>
      <c r="H167" s="72"/>
      <c r="I167" s="173" t="s">
        <v>147</v>
      </c>
      <c r="J167" s="72"/>
      <c r="K167" s="72"/>
      <c r="L167" s="72"/>
      <c r="M167" s="72"/>
      <c r="N167" s="72"/>
      <c r="O167" s="72"/>
      <c r="P167" s="72"/>
      <c r="Q167" s="174"/>
      <c r="X167" s="177"/>
      <c r="Y167" s="198">
        <v>2</v>
      </c>
      <c r="Z167" s="199"/>
      <c r="AA167" s="199"/>
      <c r="AB167" s="199"/>
      <c r="AC167" s="199"/>
      <c r="AD167" s="199"/>
      <c r="AE167" s="199"/>
      <c r="AF167" s="199"/>
      <c r="AG167" s="199"/>
      <c r="AH167" s="199"/>
      <c r="AI167" s="199"/>
      <c r="AJ167" s="199"/>
      <c r="AK167" s="199"/>
      <c r="AL167" s="199"/>
      <c r="AM167" s="199"/>
      <c r="AN167" s="199"/>
      <c r="AO167" s="199"/>
      <c r="AP167" s="199"/>
      <c r="AQ167" s="199"/>
      <c r="AR167" s="199"/>
      <c r="AS167" s="199"/>
      <c r="AT167" s="199"/>
      <c r="AU167" s="199"/>
      <c r="AV167" s="199"/>
      <c r="AW167" s="199"/>
      <c r="AX167" s="199"/>
      <c r="AY167" s="199"/>
      <c r="AZ167" s="199"/>
      <c r="BA167" s="199"/>
      <c r="BB167" s="199"/>
      <c r="BC167" s="199"/>
      <c r="BD167" s="38"/>
      <c r="BE167" s="437">
        <f t="shared" ref="BE167:BE189" si="71">SUM(Z167:BC167)/COUNT(Z$164:BC$164)</f>
        <v>0</v>
      </c>
      <c r="BF167" s="438">
        <f t="shared" si="69"/>
        <v>0</v>
      </c>
      <c r="BG167" s="203">
        <f t="shared" si="70"/>
        <v>0</v>
      </c>
      <c r="BH167" s="203">
        <v>0</v>
      </c>
      <c r="BI167" s="204">
        <f t="shared" ref="BI167:BI189" si="72">SUMIF(Z167:BD167,"&lt;0",Z167:BD167)</f>
        <v>0</v>
      </c>
      <c r="BJ167" s="205">
        <f t="shared" ref="BJ167:BJ189" si="73">SUMIF(Z167:BD167,"&gt;0",Z167:BD167)</f>
        <v>0</v>
      </c>
    </row>
    <row r="168" spans="2:62" ht="15.5" x14ac:dyDescent="0.35">
      <c r="B168" s="177"/>
      <c r="C168" s="167" t="s">
        <v>148</v>
      </c>
      <c r="D168" s="38"/>
      <c r="E168" s="38"/>
      <c r="F168" s="38"/>
      <c r="G168" s="38"/>
      <c r="H168" s="38"/>
      <c r="I168" s="38"/>
      <c r="J168" s="38"/>
      <c r="K168" s="38"/>
      <c r="L168" s="38"/>
      <c r="M168" s="38"/>
      <c r="N168" s="38"/>
      <c r="O168" s="38"/>
      <c r="P168" s="38"/>
      <c r="Q168" s="178"/>
      <c r="S168" s="348" t="s">
        <v>137</v>
      </c>
      <c r="T168" s="347">
        <f>'Part VI'!$G$11</f>
        <v>0</v>
      </c>
      <c r="X168" s="177"/>
      <c r="Y168" s="198">
        <v>3</v>
      </c>
      <c r="Z168" s="199"/>
      <c r="AA168" s="199"/>
      <c r="AB168" s="199"/>
      <c r="AC168" s="199"/>
      <c r="AD168" s="199"/>
      <c r="AE168" s="199"/>
      <c r="AF168" s="199"/>
      <c r="AG168" s="199"/>
      <c r="AH168" s="199"/>
      <c r="AI168" s="199"/>
      <c r="AJ168" s="199"/>
      <c r="AK168" s="199"/>
      <c r="AL168" s="199"/>
      <c r="AM168" s="199"/>
      <c r="AN168" s="199"/>
      <c r="AO168" s="199"/>
      <c r="AP168" s="199"/>
      <c r="AQ168" s="199"/>
      <c r="AR168" s="199"/>
      <c r="AS168" s="199"/>
      <c r="AT168" s="199"/>
      <c r="AU168" s="199"/>
      <c r="AV168" s="199"/>
      <c r="AW168" s="199"/>
      <c r="AX168" s="199"/>
      <c r="AY168" s="199"/>
      <c r="AZ168" s="199"/>
      <c r="BA168" s="199"/>
      <c r="BB168" s="199"/>
      <c r="BC168" s="199"/>
      <c r="BD168" s="38"/>
      <c r="BE168" s="437">
        <f t="shared" si="71"/>
        <v>0</v>
      </c>
      <c r="BF168" s="438">
        <f t="shared" si="69"/>
        <v>0</v>
      </c>
      <c r="BG168" s="203">
        <f t="shared" si="70"/>
        <v>0</v>
      </c>
      <c r="BH168" s="203">
        <v>0</v>
      </c>
      <c r="BI168" s="204">
        <f t="shared" si="72"/>
        <v>0</v>
      </c>
      <c r="BJ168" s="205">
        <f t="shared" si="73"/>
        <v>0</v>
      </c>
    </row>
    <row r="169" spans="2:62" ht="15.5" x14ac:dyDescent="0.35">
      <c r="B169" s="177"/>
      <c r="C169" s="230" t="s">
        <v>138</v>
      </c>
      <c r="D169" s="60" t="s">
        <v>118</v>
      </c>
      <c r="E169" s="60" t="s">
        <v>119</v>
      </c>
      <c r="F169" s="60" t="s">
        <v>120</v>
      </c>
      <c r="G169" s="60" t="s">
        <v>121</v>
      </c>
      <c r="H169" s="60" t="s">
        <v>122</v>
      </c>
      <c r="I169" s="60" t="s">
        <v>123</v>
      </c>
      <c r="J169" s="60" t="s">
        <v>124</v>
      </c>
      <c r="K169" s="60" t="s">
        <v>125</v>
      </c>
      <c r="L169" s="60" t="s">
        <v>126</v>
      </c>
      <c r="M169" s="60" t="s">
        <v>127</v>
      </c>
      <c r="N169" s="60" t="s">
        <v>128</v>
      </c>
      <c r="O169" s="60" t="s">
        <v>129</v>
      </c>
      <c r="P169" s="38"/>
      <c r="Q169" s="178"/>
      <c r="S169" s="347">
        <f>COUNT(D171:O201)</f>
        <v>0</v>
      </c>
      <c r="T169" s="347"/>
      <c r="X169" s="177"/>
      <c r="Y169" s="198">
        <v>4</v>
      </c>
      <c r="Z169" s="199"/>
      <c r="AA169" s="199"/>
      <c r="AB169" s="199"/>
      <c r="AC169" s="199"/>
      <c r="AD169" s="199"/>
      <c r="AE169" s="199"/>
      <c r="AF169" s="199"/>
      <c r="AG169" s="199"/>
      <c r="AH169" s="199"/>
      <c r="AI169" s="199"/>
      <c r="AJ169" s="199"/>
      <c r="AK169" s="199"/>
      <c r="AL169" s="199"/>
      <c r="AM169" s="199"/>
      <c r="AN169" s="199"/>
      <c r="AO169" s="199"/>
      <c r="AP169" s="199"/>
      <c r="AQ169" s="199"/>
      <c r="AR169" s="199"/>
      <c r="AS169" s="199"/>
      <c r="AT169" s="199"/>
      <c r="AU169" s="199"/>
      <c r="AV169" s="199"/>
      <c r="AW169" s="199"/>
      <c r="AX169" s="199"/>
      <c r="AY169" s="199"/>
      <c r="AZ169" s="199"/>
      <c r="BA169" s="199"/>
      <c r="BB169" s="199"/>
      <c r="BC169" s="199"/>
      <c r="BD169" s="38"/>
      <c r="BE169" s="437">
        <f t="shared" si="71"/>
        <v>0</v>
      </c>
      <c r="BF169" s="438">
        <f t="shared" si="69"/>
        <v>0</v>
      </c>
      <c r="BG169" s="203">
        <f t="shared" si="70"/>
        <v>0</v>
      </c>
      <c r="BH169" s="203">
        <v>0</v>
      </c>
      <c r="BI169" s="204">
        <f t="shared" si="72"/>
        <v>0</v>
      </c>
      <c r="BJ169" s="205">
        <f t="shared" si="73"/>
        <v>0</v>
      </c>
    </row>
    <row r="170" spans="2:62" ht="15.5" x14ac:dyDescent="0.35">
      <c r="B170" s="177"/>
      <c r="C170" s="231">
        <f>IF(ISBLANK(EstCOD),1,YEAR(EstCOD))</f>
        <v>1</v>
      </c>
      <c r="D170" s="232"/>
      <c r="E170" s="232"/>
      <c r="F170" s="232"/>
      <c r="G170" s="232"/>
      <c r="H170" s="232"/>
      <c r="I170" s="232"/>
      <c r="J170" s="232"/>
      <c r="K170" s="232"/>
      <c r="L170" s="232"/>
      <c r="M170" s="232"/>
      <c r="N170" s="232"/>
      <c r="O170" s="232"/>
      <c r="P170" s="38"/>
      <c r="Q170" s="178"/>
      <c r="R170" s="462" t="str">
        <f>IF(S169&lt;T168*12,"&lt;&lt;&lt; Information may be Required. Refer to Notes below.","")</f>
        <v/>
      </c>
      <c r="S170" s="463"/>
      <c r="T170" s="463"/>
      <c r="U170" s="463"/>
      <c r="V170" s="463"/>
      <c r="X170" s="177"/>
      <c r="Y170" s="198">
        <v>5</v>
      </c>
      <c r="Z170" s="199"/>
      <c r="AA170" s="199"/>
      <c r="AB170" s="199"/>
      <c r="AC170" s="199"/>
      <c r="AD170" s="199"/>
      <c r="AE170" s="199"/>
      <c r="AF170" s="199"/>
      <c r="AG170" s="199"/>
      <c r="AH170" s="199"/>
      <c r="AI170" s="199"/>
      <c r="AJ170" s="199"/>
      <c r="AK170" s="199"/>
      <c r="AL170" s="199"/>
      <c r="AM170" s="199"/>
      <c r="AN170" s="199"/>
      <c r="AO170" s="199"/>
      <c r="AP170" s="199"/>
      <c r="AQ170" s="199"/>
      <c r="AR170" s="199"/>
      <c r="AS170" s="199"/>
      <c r="AT170" s="199"/>
      <c r="AU170" s="199"/>
      <c r="AV170" s="199"/>
      <c r="AW170" s="199"/>
      <c r="AX170" s="199"/>
      <c r="AY170" s="199"/>
      <c r="AZ170" s="199"/>
      <c r="BA170" s="199"/>
      <c r="BB170" s="199"/>
      <c r="BC170" s="199"/>
      <c r="BD170" s="38"/>
      <c r="BE170" s="437">
        <f t="shared" si="71"/>
        <v>0</v>
      </c>
      <c r="BF170" s="438">
        <f t="shared" si="69"/>
        <v>0</v>
      </c>
      <c r="BG170" s="203">
        <f t="shared" si="70"/>
        <v>0</v>
      </c>
      <c r="BH170" s="203">
        <v>0</v>
      </c>
      <c r="BI170" s="204">
        <f t="shared" si="72"/>
        <v>0</v>
      </c>
      <c r="BJ170" s="205">
        <f t="shared" si="73"/>
        <v>0</v>
      </c>
    </row>
    <row r="171" spans="2:62" ht="15.5" x14ac:dyDescent="0.35">
      <c r="B171" s="177"/>
      <c r="C171" s="233">
        <f t="shared" ref="C171:C200" si="74">C170+1</f>
        <v>2</v>
      </c>
      <c r="D171" s="234"/>
      <c r="E171" s="234"/>
      <c r="F171" s="234"/>
      <c r="G171" s="234"/>
      <c r="H171" s="234"/>
      <c r="I171" s="234"/>
      <c r="J171" s="234"/>
      <c r="K171" s="234"/>
      <c r="L171" s="234"/>
      <c r="M171" s="234"/>
      <c r="N171" s="234"/>
      <c r="O171" s="234"/>
      <c r="P171" s="38"/>
      <c r="Q171" s="178"/>
      <c r="R171" s="462"/>
      <c r="S171" s="463"/>
      <c r="T171" s="463"/>
      <c r="U171" s="463"/>
      <c r="V171" s="463"/>
      <c r="X171" s="177"/>
      <c r="Y171" s="198">
        <v>6</v>
      </c>
      <c r="Z171" s="199"/>
      <c r="AA171" s="199"/>
      <c r="AB171" s="199"/>
      <c r="AC171" s="199"/>
      <c r="AD171" s="199"/>
      <c r="AE171" s="199"/>
      <c r="AF171" s="199"/>
      <c r="AG171" s="199"/>
      <c r="AH171" s="199"/>
      <c r="AI171" s="199"/>
      <c r="AJ171" s="199"/>
      <c r="AK171" s="199"/>
      <c r="AL171" s="199"/>
      <c r="AM171" s="199"/>
      <c r="AN171" s="199"/>
      <c r="AO171" s="199"/>
      <c r="AP171" s="199"/>
      <c r="AQ171" s="199"/>
      <c r="AR171" s="199"/>
      <c r="AS171" s="199"/>
      <c r="AT171" s="199"/>
      <c r="AU171" s="199"/>
      <c r="AV171" s="199"/>
      <c r="AW171" s="199"/>
      <c r="AX171" s="199"/>
      <c r="AY171" s="199"/>
      <c r="AZ171" s="199"/>
      <c r="BA171" s="199"/>
      <c r="BB171" s="199"/>
      <c r="BC171" s="199"/>
      <c r="BD171" s="38"/>
      <c r="BE171" s="437">
        <f t="shared" si="71"/>
        <v>0</v>
      </c>
      <c r="BF171" s="438">
        <f t="shared" si="69"/>
        <v>0</v>
      </c>
      <c r="BG171" s="203">
        <f t="shared" si="70"/>
        <v>0</v>
      </c>
      <c r="BH171" s="203">
        <v>0</v>
      </c>
      <c r="BI171" s="204">
        <f t="shared" si="72"/>
        <v>0</v>
      </c>
      <c r="BJ171" s="205">
        <f t="shared" si="73"/>
        <v>0</v>
      </c>
    </row>
    <row r="172" spans="2:62" ht="15.5" x14ac:dyDescent="0.35">
      <c r="B172" s="177"/>
      <c r="C172" s="233">
        <f t="shared" si="74"/>
        <v>3</v>
      </c>
      <c r="D172" s="234"/>
      <c r="E172" s="234"/>
      <c r="F172" s="234"/>
      <c r="G172" s="234"/>
      <c r="H172" s="234"/>
      <c r="I172" s="234"/>
      <c r="J172" s="234"/>
      <c r="K172" s="234"/>
      <c r="L172" s="234"/>
      <c r="M172" s="234"/>
      <c r="N172" s="234"/>
      <c r="O172" s="234"/>
      <c r="P172" s="38"/>
      <c r="Q172" s="178"/>
      <c r="X172" s="177"/>
      <c r="Y172" s="198">
        <v>7</v>
      </c>
      <c r="Z172" s="199"/>
      <c r="AA172" s="199"/>
      <c r="AB172" s="199"/>
      <c r="AC172" s="199"/>
      <c r="AD172" s="199"/>
      <c r="AE172" s="199"/>
      <c r="AF172" s="199"/>
      <c r="AG172" s="199"/>
      <c r="AH172" s="199"/>
      <c r="AI172" s="199"/>
      <c r="AJ172" s="199"/>
      <c r="AK172" s="199"/>
      <c r="AL172" s="199"/>
      <c r="AM172" s="199"/>
      <c r="AN172" s="199"/>
      <c r="AO172" s="199"/>
      <c r="AP172" s="199"/>
      <c r="AQ172" s="199"/>
      <c r="AR172" s="199"/>
      <c r="AS172" s="199"/>
      <c r="AT172" s="199"/>
      <c r="AU172" s="199"/>
      <c r="AV172" s="199"/>
      <c r="AW172" s="199"/>
      <c r="AX172" s="199"/>
      <c r="AY172" s="199"/>
      <c r="AZ172" s="199"/>
      <c r="BA172" s="199"/>
      <c r="BB172" s="199"/>
      <c r="BC172" s="199"/>
      <c r="BD172" s="38"/>
      <c r="BE172" s="437">
        <f t="shared" si="71"/>
        <v>0</v>
      </c>
      <c r="BF172" s="438">
        <f t="shared" si="69"/>
        <v>0</v>
      </c>
      <c r="BG172" s="203">
        <f t="shared" si="70"/>
        <v>0</v>
      </c>
      <c r="BH172" s="203">
        <v>0</v>
      </c>
      <c r="BI172" s="204">
        <f t="shared" si="72"/>
        <v>0</v>
      </c>
      <c r="BJ172" s="205">
        <f t="shared" si="73"/>
        <v>0</v>
      </c>
    </row>
    <row r="173" spans="2:62" ht="15.5" x14ac:dyDescent="0.35">
      <c r="B173" s="177"/>
      <c r="C173" s="233">
        <f t="shared" si="74"/>
        <v>4</v>
      </c>
      <c r="D173" s="234"/>
      <c r="E173" s="234"/>
      <c r="F173" s="234"/>
      <c r="G173" s="234"/>
      <c r="H173" s="234"/>
      <c r="I173" s="234"/>
      <c r="J173" s="234"/>
      <c r="K173" s="234"/>
      <c r="L173" s="234"/>
      <c r="M173" s="234"/>
      <c r="N173" s="234"/>
      <c r="O173" s="234"/>
      <c r="P173" s="38"/>
      <c r="Q173" s="178"/>
      <c r="X173" s="177"/>
      <c r="Y173" s="198">
        <v>8</v>
      </c>
      <c r="Z173" s="199"/>
      <c r="AA173" s="199"/>
      <c r="AB173" s="199"/>
      <c r="AC173" s="199"/>
      <c r="AD173" s="199"/>
      <c r="AE173" s="199"/>
      <c r="AF173" s="199"/>
      <c r="AG173" s="199"/>
      <c r="AH173" s="199"/>
      <c r="AI173" s="199"/>
      <c r="AJ173" s="199"/>
      <c r="AK173" s="199"/>
      <c r="AL173" s="199"/>
      <c r="AM173" s="199"/>
      <c r="AN173" s="199"/>
      <c r="AO173" s="199"/>
      <c r="AP173" s="199"/>
      <c r="AQ173" s="199"/>
      <c r="AR173" s="199"/>
      <c r="AS173" s="199"/>
      <c r="AT173" s="199"/>
      <c r="AU173" s="199"/>
      <c r="AV173" s="199"/>
      <c r="AW173" s="199"/>
      <c r="AX173" s="199"/>
      <c r="AY173" s="199"/>
      <c r="AZ173" s="199"/>
      <c r="BA173" s="199"/>
      <c r="BB173" s="199"/>
      <c r="BC173" s="199"/>
      <c r="BD173" s="38"/>
      <c r="BE173" s="437">
        <f t="shared" si="71"/>
        <v>0</v>
      </c>
      <c r="BF173" s="438">
        <f t="shared" si="69"/>
        <v>0</v>
      </c>
      <c r="BG173" s="203">
        <f t="shared" ref="BG173:BG188" si="75">(SUMIF($Z$165:$BD$165,"Sat",$Z173:$BD173)+SUMIF($Z$165:$BD$165,"Sun",$Z173:$BD173))</f>
        <v>0</v>
      </c>
      <c r="BH173" s="203">
        <f t="shared" ref="BH173:BH188" si="76">(SUM($Z173:$BD173)-(SUMIF($Z$165:$BD$165,"Sat",$Z173:$BD173)+SUMIF($Z$165:$BD$165,"Sun",$Z173:$BD173)))</f>
        <v>0</v>
      </c>
      <c r="BI173" s="204">
        <f t="shared" si="72"/>
        <v>0</v>
      </c>
      <c r="BJ173" s="205">
        <f t="shared" si="73"/>
        <v>0</v>
      </c>
    </row>
    <row r="174" spans="2:62" ht="15.5" x14ac:dyDescent="0.35">
      <c r="B174" s="177"/>
      <c r="C174" s="233">
        <f t="shared" si="74"/>
        <v>5</v>
      </c>
      <c r="D174" s="234"/>
      <c r="E174" s="234"/>
      <c r="F174" s="234"/>
      <c r="G174" s="234"/>
      <c r="H174" s="234"/>
      <c r="I174" s="234"/>
      <c r="J174" s="234"/>
      <c r="K174" s="234"/>
      <c r="L174" s="234"/>
      <c r="M174" s="234"/>
      <c r="N174" s="234"/>
      <c r="O174" s="234"/>
      <c r="P174" s="38"/>
      <c r="Q174" s="178"/>
      <c r="X174" s="177"/>
      <c r="Y174" s="198">
        <v>9</v>
      </c>
      <c r="Z174" s="199"/>
      <c r="AA174" s="199"/>
      <c r="AB174" s="199"/>
      <c r="AC174" s="199"/>
      <c r="AD174" s="199"/>
      <c r="AE174" s="199"/>
      <c r="AF174" s="199"/>
      <c r="AG174" s="199"/>
      <c r="AH174" s="199"/>
      <c r="AI174" s="199"/>
      <c r="AJ174" s="199"/>
      <c r="AK174" s="199"/>
      <c r="AL174" s="199"/>
      <c r="AM174" s="199"/>
      <c r="AN174" s="199"/>
      <c r="AO174" s="199"/>
      <c r="AP174" s="199"/>
      <c r="AQ174" s="199"/>
      <c r="AR174" s="199"/>
      <c r="AS174" s="199"/>
      <c r="AT174" s="199"/>
      <c r="AU174" s="199"/>
      <c r="AV174" s="199"/>
      <c r="AW174" s="199"/>
      <c r="AX174" s="199"/>
      <c r="AY174" s="199"/>
      <c r="AZ174" s="199"/>
      <c r="BA174" s="199"/>
      <c r="BB174" s="199"/>
      <c r="BC174" s="199"/>
      <c r="BD174" s="38"/>
      <c r="BE174" s="437">
        <f t="shared" si="71"/>
        <v>0</v>
      </c>
      <c r="BF174" s="438">
        <f t="shared" si="69"/>
        <v>0</v>
      </c>
      <c r="BG174" s="203">
        <f t="shared" si="75"/>
        <v>0</v>
      </c>
      <c r="BH174" s="203">
        <f t="shared" si="76"/>
        <v>0</v>
      </c>
      <c r="BI174" s="204">
        <f t="shared" si="72"/>
        <v>0</v>
      </c>
      <c r="BJ174" s="205">
        <f t="shared" si="73"/>
        <v>0</v>
      </c>
    </row>
    <row r="175" spans="2:62" ht="15.5" x14ac:dyDescent="0.35">
      <c r="B175" s="177"/>
      <c r="C175" s="233">
        <f t="shared" si="74"/>
        <v>6</v>
      </c>
      <c r="D175" s="234"/>
      <c r="E175" s="234"/>
      <c r="F175" s="234"/>
      <c r="G175" s="234"/>
      <c r="H175" s="234"/>
      <c r="I175" s="234"/>
      <c r="J175" s="234"/>
      <c r="K175" s="234"/>
      <c r="L175" s="234"/>
      <c r="M175" s="234"/>
      <c r="N175" s="234"/>
      <c r="O175" s="234"/>
      <c r="P175" s="38"/>
      <c r="Q175" s="178"/>
      <c r="X175" s="177"/>
      <c r="Y175" s="198">
        <v>10</v>
      </c>
      <c r="Z175" s="199"/>
      <c r="AA175" s="199"/>
      <c r="AB175" s="199"/>
      <c r="AC175" s="199"/>
      <c r="AD175" s="199"/>
      <c r="AE175" s="199"/>
      <c r="AF175" s="199"/>
      <c r="AG175" s="199"/>
      <c r="AH175" s="199"/>
      <c r="AI175" s="199"/>
      <c r="AJ175" s="199"/>
      <c r="AK175" s="199"/>
      <c r="AL175" s="199"/>
      <c r="AM175" s="199"/>
      <c r="AN175" s="199"/>
      <c r="AO175" s="199"/>
      <c r="AP175" s="199"/>
      <c r="AQ175" s="199"/>
      <c r="AR175" s="199"/>
      <c r="AS175" s="199"/>
      <c r="AT175" s="199"/>
      <c r="AU175" s="199"/>
      <c r="AV175" s="199"/>
      <c r="AW175" s="199"/>
      <c r="AX175" s="199"/>
      <c r="AY175" s="199"/>
      <c r="AZ175" s="199"/>
      <c r="BA175" s="199"/>
      <c r="BB175" s="199"/>
      <c r="BC175" s="199"/>
      <c r="BD175" s="38"/>
      <c r="BE175" s="437">
        <f t="shared" si="71"/>
        <v>0</v>
      </c>
      <c r="BF175" s="438">
        <f t="shared" si="69"/>
        <v>0</v>
      </c>
      <c r="BG175" s="203">
        <f t="shared" si="75"/>
        <v>0</v>
      </c>
      <c r="BH175" s="203">
        <f t="shared" si="76"/>
        <v>0</v>
      </c>
      <c r="BI175" s="204">
        <f t="shared" si="72"/>
        <v>0</v>
      </c>
      <c r="BJ175" s="205">
        <f t="shared" si="73"/>
        <v>0</v>
      </c>
    </row>
    <row r="176" spans="2:62" ht="15.5" x14ac:dyDescent="0.35">
      <c r="B176" s="177"/>
      <c r="C176" s="233">
        <f t="shared" si="74"/>
        <v>7</v>
      </c>
      <c r="D176" s="234"/>
      <c r="E176" s="234"/>
      <c r="F176" s="234"/>
      <c r="G176" s="234"/>
      <c r="H176" s="234"/>
      <c r="I176" s="234"/>
      <c r="J176" s="234"/>
      <c r="K176" s="234"/>
      <c r="L176" s="234"/>
      <c r="M176" s="234"/>
      <c r="N176" s="234"/>
      <c r="O176" s="234"/>
      <c r="P176" s="38"/>
      <c r="Q176" s="178"/>
      <c r="X176" s="177"/>
      <c r="Y176" s="198">
        <v>11</v>
      </c>
      <c r="Z176" s="199"/>
      <c r="AA176" s="199"/>
      <c r="AB176" s="199"/>
      <c r="AC176" s="199"/>
      <c r="AD176" s="199"/>
      <c r="AE176" s="199"/>
      <c r="AF176" s="199"/>
      <c r="AG176" s="199"/>
      <c r="AH176" s="199"/>
      <c r="AI176" s="199"/>
      <c r="AJ176" s="199"/>
      <c r="AK176" s="199"/>
      <c r="AL176" s="199"/>
      <c r="AM176" s="199"/>
      <c r="AN176" s="199"/>
      <c r="AO176" s="199"/>
      <c r="AP176" s="199"/>
      <c r="AQ176" s="199"/>
      <c r="AR176" s="199"/>
      <c r="AS176" s="199"/>
      <c r="AT176" s="199"/>
      <c r="AU176" s="199"/>
      <c r="AV176" s="199"/>
      <c r="AW176" s="199"/>
      <c r="AX176" s="199"/>
      <c r="AY176" s="199"/>
      <c r="AZ176" s="199"/>
      <c r="BA176" s="199"/>
      <c r="BB176" s="199"/>
      <c r="BC176" s="199"/>
      <c r="BD176" s="38"/>
      <c r="BE176" s="437">
        <f t="shared" si="71"/>
        <v>0</v>
      </c>
      <c r="BF176" s="438">
        <f t="shared" si="69"/>
        <v>0</v>
      </c>
      <c r="BG176" s="203">
        <f t="shared" si="75"/>
        <v>0</v>
      </c>
      <c r="BH176" s="203">
        <f t="shared" si="76"/>
        <v>0</v>
      </c>
      <c r="BI176" s="204">
        <f t="shared" si="72"/>
        <v>0</v>
      </c>
      <c r="BJ176" s="205">
        <f t="shared" si="73"/>
        <v>0</v>
      </c>
    </row>
    <row r="177" spans="2:65" ht="15.5" x14ac:dyDescent="0.35">
      <c r="B177" s="177"/>
      <c r="C177" s="233">
        <f t="shared" si="74"/>
        <v>8</v>
      </c>
      <c r="D177" s="234"/>
      <c r="E177" s="234"/>
      <c r="F177" s="234"/>
      <c r="G177" s="234"/>
      <c r="H177" s="234"/>
      <c r="I177" s="234"/>
      <c r="J177" s="234"/>
      <c r="K177" s="234"/>
      <c r="L177" s="234"/>
      <c r="M177" s="234"/>
      <c r="N177" s="234"/>
      <c r="O177" s="234"/>
      <c r="P177" s="38"/>
      <c r="Q177" s="178"/>
      <c r="X177" s="177"/>
      <c r="Y177" s="198">
        <v>12</v>
      </c>
      <c r="Z177" s="199"/>
      <c r="AA177" s="199"/>
      <c r="AB177" s="199"/>
      <c r="AC177" s="199"/>
      <c r="AD177" s="199"/>
      <c r="AE177" s="199"/>
      <c r="AF177" s="199"/>
      <c r="AG177" s="199"/>
      <c r="AH177" s="199"/>
      <c r="AI177" s="199"/>
      <c r="AJ177" s="199"/>
      <c r="AK177" s="199"/>
      <c r="AL177" s="199"/>
      <c r="AM177" s="199"/>
      <c r="AN177" s="199"/>
      <c r="AO177" s="199"/>
      <c r="AP177" s="199"/>
      <c r="AQ177" s="199"/>
      <c r="AR177" s="199"/>
      <c r="AS177" s="199"/>
      <c r="AT177" s="199"/>
      <c r="AU177" s="199"/>
      <c r="AV177" s="199"/>
      <c r="AW177" s="199"/>
      <c r="AX177" s="199"/>
      <c r="AY177" s="199"/>
      <c r="AZ177" s="199"/>
      <c r="BA177" s="199"/>
      <c r="BB177" s="199"/>
      <c r="BC177" s="199"/>
      <c r="BD177" s="38"/>
      <c r="BE177" s="437">
        <f t="shared" si="71"/>
        <v>0</v>
      </c>
      <c r="BF177" s="438">
        <f t="shared" si="69"/>
        <v>0</v>
      </c>
      <c r="BG177" s="203">
        <f t="shared" si="75"/>
        <v>0</v>
      </c>
      <c r="BH177" s="203">
        <f t="shared" si="76"/>
        <v>0</v>
      </c>
      <c r="BI177" s="204">
        <f t="shared" si="72"/>
        <v>0</v>
      </c>
      <c r="BJ177" s="205">
        <f t="shared" si="73"/>
        <v>0</v>
      </c>
    </row>
    <row r="178" spans="2:65" ht="15.75" customHeight="1" x14ac:dyDescent="0.35">
      <c r="B178" s="177"/>
      <c r="C178" s="233">
        <f t="shared" si="74"/>
        <v>9</v>
      </c>
      <c r="D178" s="234"/>
      <c r="E178" s="234"/>
      <c r="F178" s="234"/>
      <c r="G178" s="234"/>
      <c r="H178" s="234"/>
      <c r="I178" s="234"/>
      <c r="J178" s="234"/>
      <c r="K178" s="234"/>
      <c r="L178" s="234"/>
      <c r="M178" s="234"/>
      <c r="N178" s="234"/>
      <c r="O178" s="234"/>
      <c r="P178" s="38"/>
      <c r="Q178" s="178"/>
      <c r="X178" s="177"/>
      <c r="Y178" s="198">
        <v>13</v>
      </c>
      <c r="Z178" s="199"/>
      <c r="AA178" s="199"/>
      <c r="AB178" s="199"/>
      <c r="AC178" s="199"/>
      <c r="AD178" s="199"/>
      <c r="AE178" s="199"/>
      <c r="AF178" s="199"/>
      <c r="AG178" s="199"/>
      <c r="AH178" s="199"/>
      <c r="AI178" s="199"/>
      <c r="AJ178" s="199"/>
      <c r="AK178" s="199"/>
      <c r="AL178" s="199"/>
      <c r="AM178" s="199"/>
      <c r="AN178" s="199"/>
      <c r="AO178" s="199"/>
      <c r="AP178" s="199"/>
      <c r="AQ178" s="199"/>
      <c r="AR178" s="199"/>
      <c r="AS178" s="199"/>
      <c r="AT178" s="199"/>
      <c r="AU178" s="199"/>
      <c r="AV178" s="199"/>
      <c r="AW178" s="199"/>
      <c r="AX178" s="199"/>
      <c r="AY178" s="199"/>
      <c r="AZ178" s="199"/>
      <c r="BA178" s="199"/>
      <c r="BB178" s="199"/>
      <c r="BC178" s="199"/>
      <c r="BD178" s="38"/>
      <c r="BE178" s="437">
        <f t="shared" si="71"/>
        <v>0</v>
      </c>
      <c r="BF178" s="438">
        <f t="shared" si="69"/>
        <v>0</v>
      </c>
      <c r="BG178" s="203">
        <f t="shared" si="75"/>
        <v>0</v>
      </c>
      <c r="BH178" s="203">
        <f t="shared" si="76"/>
        <v>0</v>
      </c>
      <c r="BI178" s="204">
        <f t="shared" si="72"/>
        <v>0</v>
      </c>
      <c r="BJ178" s="205">
        <f t="shared" si="73"/>
        <v>0</v>
      </c>
    </row>
    <row r="179" spans="2:65" ht="15.75" customHeight="1" x14ac:dyDescent="0.35">
      <c r="B179" s="177"/>
      <c r="C179" s="233">
        <f t="shared" si="74"/>
        <v>10</v>
      </c>
      <c r="D179" s="234"/>
      <c r="E179" s="234"/>
      <c r="F179" s="234"/>
      <c r="G179" s="234"/>
      <c r="H179" s="234"/>
      <c r="I179" s="234"/>
      <c r="J179" s="234"/>
      <c r="K179" s="234"/>
      <c r="L179" s="234"/>
      <c r="M179" s="234"/>
      <c r="N179" s="234"/>
      <c r="O179" s="234"/>
      <c r="P179" s="38"/>
      <c r="Q179" s="178"/>
      <c r="X179" s="177"/>
      <c r="Y179" s="198">
        <v>14</v>
      </c>
      <c r="Z179" s="199"/>
      <c r="AA179" s="199"/>
      <c r="AB179" s="199"/>
      <c r="AC179" s="199"/>
      <c r="AD179" s="199"/>
      <c r="AE179" s="199"/>
      <c r="AF179" s="199"/>
      <c r="AG179" s="199"/>
      <c r="AH179" s="199"/>
      <c r="AI179" s="199"/>
      <c r="AJ179" s="199"/>
      <c r="AK179" s="199"/>
      <c r="AL179" s="199"/>
      <c r="AM179" s="199"/>
      <c r="AN179" s="199"/>
      <c r="AO179" s="199"/>
      <c r="AP179" s="199"/>
      <c r="AQ179" s="199"/>
      <c r="AR179" s="199"/>
      <c r="AS179" s="199"/>
      <c r="AT179" s="199"/>
      <c r="AU179" s="199"/>
      <c r="AV179" s="199"/>
      <c r="AW179" s="199"/>
      <c r="AX179" s="199"/>
      <c r="AY179" s="199"/>
      <c r="AZ179" s="199"/>
      <c r="BA179" s="199"/>
      <c r="BB179" s="199"/>
      <c r="BC179" s="199"/>
      <c r="BD179" s="38"/>
      <c r="BE179" s="437">
        <f t="shared" si="71"/>
        <v>0</v>
      </c>
      <c r="BF179" s="438">
        <f t="shared" si="69"/>
        <v>0</v>
      </c>
      <c r="BG179" s="203">
        <f t="shared" si="75"/>
        <v>0</v>
      </c>
      <c r="BH179" s="203">
        <f t="shared" si="76"/>
        <v>0</v>
      </c>
      <c r="BI179" s="204">
        <f t="shared" si="72"/>
        <v>0</v>
      </c>
      <c r="BJ179" s="205">
        <f t="shared" si="73"/>
        <v>0</v>
      </c>
    </row>
    <row r="180" spans="2:65" ht="15.75" customHeight="1" x14ac:dyDescent="0.35">
      <c r="B180" s="177"/>
      <c r="C180" s="233">
        <f t="shared" si="74"/>
        <v>11</v>
      </c>
      <c r="D180" s="234"/>
      <c r="E180" s="234"/>
      <c r="F180" s="234"/>
      <c r="G180" s="234"/>
      <c r="H180" s="234"/>
      <c r="I180" s="234"/>
      <c r="J180" s="234"/>
      <c r="K180" s="234"/>
      <c r="L180" s="234"/>
      <c r="M180" s="234"/>
      <c r="N180" s="234"/>
      <c r="O180" s="234"/>
      <c r="P180" s="38"/>
      <c r="Q180" s="178"/>
      <c r="X180" s="177"/>
      <c r="Y180" s="198">
        <v>15</v>
      </c>
      <c r="Z180" s="199"/>
      <c r="AA180" s="199"/>
      <c r="AB180" s="199"/>
      <c r="AC180" s="199"/>
      <c r="AD180" s="199"/>
      <c r="AE180" s="199"/>
      <c r="AF180" s="199"/>
      <c r="AG180" s="199"/>
      <c r="AH180" s="199"/>
      <c r="AI180" s="199"/>
      <c r="AJ180" s="199"/>
      <c r="AK180" s="199"/>
      <c r="AL180" s="199"/>
      <c r="AM180" s="199"/>
      <c r="AN180" s="199"/>
      <c r="AO180" s="199"/>
      <c r="AP180" s="199"/>
      <c r="AQ180" s="199"/>
      <c r="AR180" s="199"/>
      <c r="AS180" s="199"/>
      <c r="AT180" s="199"/>
      <c r="AU180" s="199"/>
      <c r="AV180" s="199"/>
      <c r="AW180" s="199"/>
      <c r="AX180" s="199"/>
      <c r="AY180" s="199"/>
      <c r="AZ180" s="199"/>
      <c r="BA180" s="199"/>
      <c r="BB180" s="199"/>
      <c r="BC180" s="199"/>
      <c r="BD180" s="38"/>
      <c r="BE180" s="437">
        <f t="shared" si="71"/>
        <v>0</v>
      </c>
      <c r="BF180" s="438">
        <f t="shared" si="69"/>
        <v>0</v>
      </c>
      <c r="BG180" s="203">
        <f t="shared" si="75"/>
        <v>0</v>
      </c>
      <c r="BH180" s="203">
        <f t="shared" si="76"/>
        <v>0</v>
      </c>
      <c r="BI180" s="204">
        <f t="shared" si="72"/>
        <v>0</v>
      </c>
      <c r="BJ180" s="205">
        <f t="shared" si="73"/>
        <v>0</v>
      </c>
    </row>
    <row r="181" spans="2:65" ht="15.75" customHeight="1" x14ac:dyDescent="0.35">
      <c r="B181" s="177"/>
      <c r="C181" s="233">
        <f t="shared" si="74"/>
        <v>12</v>
      </c>
      <c r="D181" s="234"/>
      <c r="E181" s="234"/>
      <c r="F181" s="234"/>
      <c r="G181" s="234"/>
      <c r="H181" s="234"/>
      <c r="I181" s="234"/>
      <c r="J181" s="234"/>
      <c r="K181" s="234"/>
      <c r="L181" s="234"/>
      <c r="M181" s="234"/>
      <c r="N181" s="234"/>
      <c r="O181" s="234"/>
      <c r="P181" s="38"/>
      <c r="Q181" s="178"/>
      <c r="X181" s="177"/>
      <c r="Y181" s="198">
        <v>16</v>
      </c>
      <c r="Z181" s="199"/>
      <c r="AA181" s="199"/>
      <c r="AB181" s="199"/>
      <c r="AC181" s="199"/>
      <c r="AD181" s="199"/>
      <c r="AE181" s="199"/>
      <c r="AF181" s="199"/>
      <c r="AG181" s="199"/>
      <c r="AH181" s="199"/>
      <c r="AI181" s="199"/>
      <c r="AJ181" s="199"/>
      <c r="AK181" s="199"/>
      <c r="AL181" s="199"/>
      <c r="AM181" s="199"/>
      <c r="AN181" s="199"/>
      <c r="AO181" s="199"/>
      <c r="AP181" s="199"/>
      <c r="AQ181" s="199"/>
      <c r="AR181" s="199"/>
      <c r="AS181" s="199"/>
      <c r="AT181" s="199"/>
      <c r="AU181" s="199"/>
      <c r="AV181" s="199"/>
      <c r="AW181" s="199"/>
      <c r="AX181" s="199"/>
      <c r="AY181" s="199"/>
      <c r="AZ181" s="199"/>
      <c r="BA181" s="199"/>
      <c r="BB181" s="199"/>
      <c r="BC181" s="199"/>
      <c r="BD181" s="38"/>
      <c r="BE181" s="437">
        <f t="shared" si="71"/>
        <v>0</v>
      </c>
      <c r="BF181" s="438">
        <f t="shared" si="69"/>
        <v>0</v>
      </c>
      <c r="BG181" s="203">
        <f t="shared" si="75"/>
        <v>0</v>
      </c>
      <c r="BH181" s="203">
        <f t="shared" si="76"/>
        <v>0</v>
      </c>
      <c r="BI181" s="204">
        <f t="shared" si="72"/>
        <v>0</v>
      </c>
      <c r="BJ181" s="205">
        <f t="shared" si="73"/>
        <v>0</v>
      </c>
    </row>
    <row r="182" spans="2:65" ht="15.75" customHeight="1" x14ac:dyDescent="0.35">
      <c r="B182" s="177"/>
      <c r="C182" s="233">
        <f t="shared" si="74"/>
        <v>13</v>
      </c>
      <c r="D182" s="234"/>
      <c r="E182" s="234"/>
      <c r="F182" s="234"/>
      <c r="G182" s="234"/>
      <c r="H182" s="234"/>
      <c r="I182" s="234"/>
      <c r="J182" s="234"/>
      <c r="K182" s="234"/>
      <c r="L182" s="234"/>
      <c r="M182" s="234"/>
      <c r="N182" s="234"/>
      <c r="O182" s="234"/>
      <c r="P182" s="38"/>
      <c r="Q182" s="178"/>
      <c r="X182" s="177"/>
      <c r="Y182" s="198">
        <v>17</v>
      </c>
      <c r="Z182" s="199"/>
      <c r="AA182" s="199"/>
      <c r="AB182" s="199"/>
      <c r="AC182" s="199"/>
      <c r="AD182" s="199"/>
      <c r="AE182" s="199"/>
      <c r="AF182" s="199"/>
      <c r="AG182" s="199"/>
      <c r="AH182" s="199"/>
      <c r="AI182" s="199"/>
      <c r="AJ182" s="199"/>
      <c r="AK182" s="199"/>
      <c r="AL182" s="199"/>
      <c r="AM182" s="199"/>
      <c r="AN182" s="199"/>
      <c r="AO182" s="199"/>
      <c r="AP182" s="199"/>
      <c r="AQ182" s="199"/>
      <c r="AR182" s="199"/>
      <c r="AS182" s="199"/>
      <c r="AT182" s="199"/>
      <c r="AU182" s="199"/>
      <c r="AV182" s="199"/>
      <c r="AW182" s="199"/>
      <c r="AX182" s="199"/>
      <c r="AY182" s="199"/>
      <c r="AZ182" s="199"/>
      <c r="BA182" s="199"/>
      <c r="BB182" s="199"/>
      <c r="BC182" s="199"/>
      <c r="BD182" s="38"/>
      <c r="BE182" s="437">
        <f t="shared" si="71"/>
        <v>0</v>
      </c>
      <c r="BF182" s="438">
        <f t="shared" si="69"/>
        <v>0</v>
      </c>
      <c r="BG182" s="203">
        <f t="shared" si="75"/>
        <v>0</v>
      </c>
      <c r="BH182" s="203">
        <f t="shared" si="76"/>
        <v>0</v>
      </c>
      <c r="BI182" s="204">
        <f t="shared" si="72"/>
        <v>0</v>
      </c>
      <c r="BJ182" s="205">
        <f t="shared" si="73"/>
        <v>0</v>
      </c>
    </row>
    <row r="183" spans="2:65" ht="15.5" x14ac:dyDescent="0.35">
      <c r="B183" s="177"/>
      <c r="C183" s="233">
        <f t="shared" si="74"/>
        <v>14</v>
      </c>
      <c r="D183" s="234"/>
      <c r="E183" s="234"/>
      <c r="F183" s="234"/>
      <c r="G183" s="234"/>
      <c r="H183" s="234"/>
      <c r="I183" s="234"/>
      <c r="J183" s="234"/>
      <c r="K183" s="234"/>
      <c r="L183" s="234"/>
      <c r="M183" s="234"/>
      <c r="N183" s="234"/>
      <c r="O183" s="234"/>
      <c r="P183" s="38"/>
      <c r="Q183" s="178"/>
      <c r="X183" s="177"/>
      <c r="Y183" s="198">
        <v>18</v>
      </c>
      <c r="Z183" s="199"/>
      <c r="AA183" s="199"/>
      <c r="AB183" s="199"/>
      <c r="AC183" s="199"/>
      <c r="AD183" s="199"/>
      <c r="AE183" s="199"/>
      <c r="AF183" s="199"/>
      <c r="AG183" s="199"/>
      <c r="AH183" s="199"/>
      <c r="AI183" s="199"/>
      <c r="AJ183" s="199"/>
      <c r="AK183" s="199"/>
      <c r="AL183" s="199"/>
      <c r="AM183" s="199"/>
      <c r="AN183" s="199"/>
      <c r="AO183" s="199"/>
      <c r="AP183" s="199"/>
      <c r="AQ183" s="199"/>
      <c r="AR183" s="199"/>
      <c r="AS183" s="199"/>
      <c r="AT183" s="199"/>
      <c r="AU183" s="199"/>
      <c r="AV183" s="199"/>
      <c r="AW183" s="199"/>
      <c r="AX183" s="199"/>
      <c r="AY183" s="199"/>
      <c r="AZ183" s="199"/>
      <c r="BA183" s="199"/>
      <c r="BB183" s="199"/>
      <c r="BC183" s="199"/>
      <c r="BD183" s="38"/>
      <c r="BE183" s="437">
        <f t="shared" si="71"/>
        <v>0</v>
      </c>
      <c r="BF183" s="438">
        <f t="shared" si="69"/>
        <v>0</v>
      </c>
      <c r="BG183" s="203">
        <f t="shared" si="75"/>
        <v>0</v>
      </c>
      <c r="BH183" s="203">
        <f t="shared" si="76"/>
        <v>0</v>
      </c>
      <c r="BI183" s="204">
        <f t="shared" si="72"/>
        <v>0</v>
      </c>
      <c r="BJ183" s="205">
        <f t="shared" si="73"/>
        <v>0</v>
      </c>
    </row>
    <row r="184" spans="2:65" ht="15.5" x14ac:dyDescent="0.35">
      <c r="B184" s="177"/>
      <c r="C184" s="233">
        <f t="shared" si="74"/>
        <v>15</v>
      </c>
      <c r="D184" s="234"/>
      <c r="E184" s="234"/>
      <c r="F184" s="234"/>
      <c r="G184" s="234"/>
      <c r="H184" s="234"/>
      <c r="I184" s="234"/>
      <c r="J184" s="234"/>
      <c r="K184" s="234"/>
      <c r="L184" s="234"/>
      <c r="M184" s="234"/>
      <c r="N184" s="234"/>
      <c r="O184" s="234"/>
      <c r="P184" s="38"/>
      <c r="Q184" s="178"/>
      <c r="X184" s="177"/>
      <c r="Y184" s="198">
        <v>19</v>
      </c>
      <c r="Z184" s="199"/>
      <c r="AA184" s="199"/>
      <c r="AB184" s="199"/>
      <c r="AC184" s="199"/>
      <c r="AD184" s="199"/>
      <c r="AE184" s="199"/>
      <c r="AF184" s="199"/>
      <c r="AG184" s="199"/>
      <c r="AH184" s="199"/>
      <c r="AI184" s="199"/>
      <c r="AJ184" s="199"/>
      <c r="AK184" s="199"/>
      <c r="AL184" s="199"/>
      <c r="AM184" s="199"/>
      <c r="AN184" s="199"/>
      <c r="AO184" s="199"/>
      <c r="AP184" s="199"/>
      <c r="AQ184" s="199"/>
      <c r="AR184" s="199"/>
      <c r="AS184" s="199"/>
      <c r="AT184" s="199"/>
      <c r="AU184" s="199"/>
      <c r="AV184" s="199"/>
      <c r="AW184" s="199"/>
      <c r="AX184" s="199"/>
      <c r="AY184" s="199"/>
      <c r="AZ184" s="199"/>
      <c r="BA184" s="199"/>
      <c r="BB184" s="199"/>
      <c r="BC184" s="199"/>
      <c r="BD184" s="38"/>
      <c r="BE184" s="437">
        <f t="shared" si="71"/>
        <v>0</v>
      </c>
      <c r="BF184" s="438">
        <f t="shared" si="69"/>
        <v>0</v>
      </c>
      <c r="BG184" s="203">
        <f t="shared" si="75"/>
        <v>0</v>
      </c>
      <c r="BH184" s="203">
        <f t="shared" si="76"/>
        <v>0</v>
      </c>
      <c r="BI184" s="204">
        <f t="shared" si="72"/>
        <v>0</v>
      </c>
      <c r="BJ184" s="205">
        <f t="shared" si="73"/>
        <v>0</v>
      </c>
    </row>
    <row r="185" spans="2:65" ht="15.5" x14ac:dyDescent="0.35">
      <c r="B185" s="177"/>
      <c r="C185" s="233">
        <f t="shared" si="74"/>
        <v>16</v>
      </c>
      <c r="D185" s="234"/>
      <c r="E185" s="234"/>
      <c r="F185" s="234"/>
      <c r="G185" s="234"/>
      <c r="H185" s="234"/>
      <c r="I185" s="234"/>
      <c r="J185" s="234"/>
      <c r="K185" s="234"/>
      <c r="L185" s="234"/>
      <c r="M185" s="234"/>
      <c r="N185" s="234"/>
      <c r="O185" s="234"/>
      <c r="P185" s="38"/>
      <c r="Q185" s="178"/>
      <c r="X185" s="177"/>
      <c r="Y185" s="198">
        <v>20</v>
      </c>
      <c r="Z185" s="199"/>
      <c r="AA185" s="199"/>
      <c r="AB185" s="199"/>
      <c r="AC185" s="199"/>
      <c r="AD185" s="199"/>
      <c r="AE185" s="199"/>
      <c r="AF185" s="199"/>
      <c r="AG185" s="199"/>
      <c r="AH185" s="199"/>
      <c r="AI185" s="199"/>
      <c r="AJ185" s="199"/>
      <c r="AK185" s="199"/>
      <c r="AL185" s="199"/>
      <c r="AM185" s="199"/>
      <c r="AN185" s="199"/>
      <c r="AO185" s="199"/>
      <c r="AP185" s="199"/>
      <c r="AQ185" s="199"/>
      <c r="AR185" s="199"/>
      <c r="AS185" s="199"/>
      <c r="AT185" s="199"/>
      <c r="AU185" s="199"/>
      <c r="AV185" s="199"/>
      <c r="AW185" s="199"/>
      <c r="AX185" s="199"/>
      <c r="AY185" s="199"/>
      <c r="AZ185" s="199"/>
      <c r="BA185" s="199"/>
      <c r="BB185" s="199"/>
      <c r="BC185" s="199"/>
      <c r="BD185" s="38"/>
      <c r="BE185" s="437">
        <f t="shared" si="71"/>
        <v>0</v>
      </c>
      <c r="BF185" s="438">
        <f t="shared" si="69"/>
        <v>0</v>
      </c>
      <c r="BG185" s="203">
        <f t="shared" si="75"/>
        <v>0</v>
      </c>
      <c r="BH185" s="203">
        <f t="shared" si="76"/>
        <v>0</v>
      </c>
      <c r="BI185" s="204">
        <f t="shared" si="72"/>
        <v>0</v>
      </c>
      <c r="BJ185" s="205">
        <f t="shared" si="73"/>
        <v>0</v>
      </c>
    </row>
    <row r="186" spans="2:65" ht="15.5" x14ac:dyDescent="0.35">
      <c r="B186" s="177"/>
      <c r="C186" s="233">
        <f t="shared" si="74"/>
        <v>17</v>
      </c>
      <c r="D186" s="234"/>
      <c r="E186" s="234"/>
      <c r="F186" s="234"/>
      <c r="G186" s="234"/>
      <c r="H186" s="234"/>
      <c r="I186" s="234"/>
      <c r="J186" s="234"/>
      <c r="K186" s="234"/>
      <c r="L186" s="234"/>
      <c r="M186" s="234"/>
      <c r="N186" s="234"/>
      <c r="O186" s="234"/>
      <c r="P186" s="38"/>
      <c r="Q186" s="178"/>
      <c r="X186" s="177"/>
      <c r="Y186" s="198">
        <v>21</v>
      </c>
      <c r="Z186" s="199"/>
      <c r="AA186" s="199"/>
      <c r="AB186" s="199"/>
      <c r="AC186" s="199"/>
      <c r="AD186" s="199"/>
      <c r="AE186" s="199"/>
      <c r="AF186" s="199"/>
      <c r="AG186" s="199"/>
      <c r="AH186" s="199"/>
      <c r="AI186" s="199"/>
      <c r="AJ186" s="199"/>
      <c r="AK186" s="199"/>
      <c r="AL186" s="199"/>
      <c r="AM186" s="199"/>
      <c r="AN186" s="199"/>
      <c r="AO186" s="199"/>
      <c r="AP186" s="199"/>
      <c r="AQ186" s="199"/>
      <c r="AR186" s="199"/>
      <c r="AS186" s="199"/>
      <c r="AT186" s="199"/>
      <c r="AU186" s="199"/>
      <c r="AV186" s="199"/>
      <c r="AW186" s="199"/>
      <c r="AX186" s="199"/>
      <c r="AY186" s="199"/>
      <c r="AZ186" s="199"/>
      <c r="BA186" s="199"/>
      <c r="BB186" s="199"/>
      <c r="BC186" s="199"/>
      <c r="BD186" s="38"/>
      <c r="BE186" s="437">
        <f t="shared" si="71"/>
        <v>0</v>
      </c>
      <c r="BF186" s="438">
        <f t="shared" si="69"/>
        <v>0</v>
      </c>
      <c r="BG186" s="203">
        <f t="shared" si="75"/>
        <v>0</v>
      </c>
      <c r="BH186" s="203">
        <f t="shared" si="76"/>
        <v>0</v>
      </c>
      <c r="BI186" s="204">
        <f t="shared" si="72"/>
        <v>0</v>
      </c>
      <c r="BJ186" s="205">
        <f t="shared" si="73"/>
        <v>0</v>
      </c>
    </row>
    <row r="187" spans="2:65" ht="15.5" x14ac:dyDescent="0.35">
      <c r="B187" s="177"/>
      <c r="C187" s="233">
        <f t="shared" si="74"/>
        <v>18</v>
      </c>
      <c r="D187" s="234"/>
      <c r="E187" s="234"/>
      <c r="F187" s="234"/>
      <c r="G187" s="234"/>
      <c r="H187" s="234"/>
      <c r="I187" s="234"/>
      <c r="J187" s="234"/>
      <c r="K187" s="234"/>
      <c r="L187" s="234"/>
      <c r="M187" s="234"/>
      <c r="N187" s="234"/>
      <c r="O187" s="234"/>
      <c r="P187" s="38"/>
      <c r="Q187" s="178"/>
      <c r="X187" s="177"/>
      <c r="Y187" s="198">
        <v>22</v>
      </c>
      <c r="Z187" s="199"/>
      <c r="AA187" s="199"/>
      <c r="AB187" s="199"/>
      <c r="AC187" s="199"/>
      <c r="AD187" s="199"/>
      <c r="AE187" s="199"/>
      <c r="AF187" s="199"/>
      <c r="AG187" s="199"/>
      <c r="AH187" s="199"/>
      <c r="AI187" s="199"/>
      <c r="AJ187" s="199"/>
      <c r="AK187" s="199"/>
      <c r="AL187" s="199"/>
      <c r="AM187" s="199"/>
      <c r="AN187" s="199"/>
      <c r="AO187" s="199"/>
      <c r="AP187" s="199"/>
      <c r="AQ187" s="199"/>
      <c r="AR187" s="199"/>
      <c r="AS187" s="199"/>
      <c r="AT187" s="199"/>
      <c r="AU187" s="199"/>
      <c r="AV187" s="199"/>
      <c r="AW187" s="199"/>
      <c r="AX187" s="199"/>
      <c r="AY187" s="199"/>
      <c r="AZ187" s="199"/>
      <c r="BA187" s="199"/>
      <c r="BB187" s="199"/>
      <c r="BC187" s="199"/>
      <c r="BD187" s="38"/>
      <c r="BE187" s="437">
        <f t="shared" si="71"/>
        <v>0</v>
      </c>
      <c r="BF187" s="438">
        <f t="shared" si="69"/>
        <v>0</v>
      </c>
      <c r="BG187" s="203">
        <f t="shared" si="75"/>
        <v>0</v>
      </c>
      <c r="BH187" s="203">
        <f t="shared" si="76"/>
        <v>0</v>
      </c>
      <c r="BI187" s="204">
        <f t="shared" si="72"/>
        <v>0</v>
      </c>
      <c r="BJ187" s="205">
        <f t="shared" si="73"/>
        <v>0</v>
      </c>
      <c r="BM187" s="13" t="s">
        <v>130</v>
      </c>
    </row>
    <row r="188" spans="2:65" ht="15.5" x14ac:dyDescent="0.35">
      <c r="B188" s="177"/>
      <c r="C188" s="233">
        <f t="shared" si="74"/>
        <v>19</v>
      </c>
      <c r="D188" s="234"/>
      <c r="E188" s="234"/>
      <c r="F188" s="234"/>
      <c r="G188" s="234"/>
      <c r="H188" s="234"/>
      <c r="I188" s="234"/>
      <c r="J188" s="234"/>
      <c r="K188" s="234"/>
      <c r="L188" s="234"/>
      <c r="M188" s="234"/>
      <c r="N188" s="234"/>
      <c r="O188" s="234"/>
      <c r="P188" s="38"/>
      <c r="Q188" s="178"/>
      <c r="X188" s="177"/>
      <c r="Y188" s="198">
        <v>23</v>
      </c>
      <c r="Z188" s="199"/>
      <c r="AA188" s="199"/>
      <c r="AB188" s="199"/>
      <c r="AC188" s="199"/>
      <c r="AD188" s="199"/>
      <c r="AE188" s="199"/>
      <c r="AF188" s="199"/>
      <c r="AG188" s="199"/>
      <c r="AH188" s="199"/>
      <c r="AI188" s="199"/>
      <c r="AJ188" s="199"/>
      <c r="AK188" s="199"/>
      <c r="AL188" s="199"/>
      <c r="AM188" s="199"/>
      <c r="AN188" s="199"/>
      <c r="AO188" s="199"/>
      <c r="AP188" s="199"/>
      <c r="AQ188" s="199"/>
      <c r="AR188" s="199"/>
      <c r="AS188" s="199"/>
      <c r="AT188" s="199"/>
      <c r="AU188" s="199"/>
      <c r="AV188" s="199"/>
      <c r="AW188" s="199"/>
      <c r="AX188" s="199"/>
      <c r="AY188" s="199"/>
      <c r="AZ188" s="199"/>
      <c r="BA188" s="199"/>
      <c r="BB188" s="199"/>
      <c r="BC188" s="199"/>
      <c r="BD188" s="38"/>
      <c r="BE188" s="437">
        <f t="shared" si="71"/>
        <v>0</v>
      </c>
      <c r="BF188" s="438">
        <f t="shared" si="69"/>
        <v>0</v>
      </c>
      <c r="BG188" s="203">
        <f t="shared" si="75"/>
        <v>0</v>
      </c>
      <c r="BH188" s="203">
        <f t="shared" si="76"/>
        <v>0</v>
      </c>
      <c r="BI188" s="204">
        <f t="shared" si="72"/>
        <v>0</v>
      </c>
      <c r="BJ188" s="205">
        <f t="shared" si="73"/>
        <v>0</v>
      </c>
      <c r="BL188" s="13">
        <f>COUNTIF(Z166:BC189,"&gt;"&amp;MxDisch1)</f>
        <v>0</v>
      </c>
      <c r="BM188" s="13" t="s">
        <v>131</v>
      </c>
    </row>
    <row r="189" spans="2:65" ht="15.5" x14ac:dyDescent="0.35">
      <c r="B189" s="177"/>
      <c r="C189" s="233">
        <f t="shared" si="74"/>
        <v>20</v>
      </c>
      <c r="D189" s="234"/>
      <c r="E189" s="234"/>
      <c r="F189" s="234"/>
      <c r="G189" s="234"/>
      <c r="H189" s="234"/>
      <c r="I189" s="234"/>
      <c r="J189" s="234"/>
      <c r="K189" s="234"/>
      <c r="L189" s="234"/>
      <c r="M189" s="234"/>
      <c r="N189" s="234"/>
      <c r="O189" s="234"/>
      <c r="P189" s="38"/>
      <c r="Q189" s="178"/>
      <c r="X189" s="177"/>
      <c r="Y189" s="206">
        <v>24</v>
      </c>
      <c r="Z189" s="207"/>
      <c r="AA189" s="207"/>
      <c r="AB189" s="207"/>
      <c r="AC189" s="207"/>
      <c r="AD189" s="207"/>
      <c r="AE189" s="207"/>
      <c r="AF189" s="207"/>
      <c r="AG189" s="207"/>
      <c r="AH189" s="207"/>
      <c r="AI189" s="207"/>
      <c r="AJ189" s="207"/>
      <c r="AK189" s="207"/>
      <c r="AL189" s="207"/>
      <c r="AM189" s="207"/>
      <c r="AN189" s="207"/>
      <c r="AO189" s="207"/>
      <c r="AP189" s="207"/>
      <c r="AQ189" s="207"/>
      <c r="AR189" s="207"/>
      <c r="AS189" s="207"/>
      <c r="AT189" s="207"/>
      <c r="AU189" s="207"/>
      <c r="AV189" s="207"/>
      <c r="AW189" s="207"/>
      <c r="AX189" s="207"/>
      <c r="AY189" s="207"/>
      <c r="AZ189" s="207"/>
      <c r="BA189" s="207"/>
      <c r="BB189" s="207"/>
      <c r="BC189" s="207"/>
      <c r="BD189" s="38"/>
      <c r="BE189" s="442">
        <f t="shared" si="71"/>
        <v>0</v>
      </c>
      <c r="BF189" s="443">
        <f t="shared" si="69"/>
        <v>0</v>
      </c>
      <c r="BG189" s="208">
        <f>SUM($Z189:$BD189)</f>
        <v>0</v>
      </c>
      <c r="BH189" s="208">
        <v>0</v>
      </c>
      <c r="BI189" s="209">
        <f t="shared" si="72"/>
        <v>0</v>
      </c>
      <c r="BJ189" s="210">
        <f t="shared" si="73"/>
        <v>0</v>
      </c>
      <c r="BL189" s="13">
        <f>COUNTIF(Z166:BC189,"&lt;"&amp;-MxChgRate1)</f>
        <v>0</v>
      </c>
      <c r="BM189" s="13" t="s">
        <v>132</v>
      </c>
    </row>
    <row r="190" spans="2:65" ht="15.5" x14ac:dyDescent="0.35">
      <c r="B190" s="177"/>
      <c r="C190" s="233">
        <f t="shared" si="74"/>
        <v>21</v>
      </c>
      <c r="D190" s="234"/>
      <c r="E190" s="234"/>
      <c r="F190" s="234"/>
      <c r="G190" s="234"/>
      <c r="H190" s="234"/>
      <c r="I190" s="234"/>
      <c r="J190" s="234"/>
      <c r="K190" s="234"/>
      <c r="L190" s="234"/>
      <c r="M190" s="234"/>
      <c r="N190" s="234"/>
      <c r="O190" s="234"/>
      <c r="P190" s="38"/>
      <c r="Q190" s="178"/>
      <c r="X190" s="177"/>
      <c r="Y190" s="182"/>
      <c r="Z190" s="218" t="str">
        <f t="shared" ref="Z190:BC190" si="77">IF(SUM(Z166:Z189)&gt;0,"Verify","")</f>
        <v/>
      </c>
      <c r="AA190" s="218" t="str">
        <f t="shared" si="77"/>
        <v/>
      </c>
      <c r="AB190" s="218" t="str">
        <f t="shared" si="77"/>
        <v/>
      </c>
      <c r="AC190" s="218" t="str">
        <f t="shared" si="77"/>
        <v/>
      </c>
      <c r="AD190" s="218" t="str">
        <f t="shared" si="77"/>
        <v/>
      </c>
      <c r="AE190" s="218" t="str">
        <f t="shared" si="77"/>
        <v/>
      </c>
      <c r="AF190" s="218" t="str">
        <f t="shared" si="77"/>
        <v/>
      </c>
      <c r="AG190" s="218" t="str">
        <f t="shared" si="77"/>
        <v/>
      </c>
      <c r="AH190" s="218" t="str">
        <f t="shared" si="77"/>
        <v/>
      </c>
      <c r="AI190" s="218" t="str">
        <f t="shared" si="77"/>
        <v/>
      </c>
      <c r="AJ190" s="218" t="str">
        <f t="shared" si="77"/>
        <v/>
      </c>
      <c r="AK190" s="218" t="str">
        <f t="shared" si="77"/>
        <v/>
      </c>
      <c r="AL190" s="218" t="str">
        <f t="shared" si="77"/>
        <v/>
      </c>
      <c r="AM190" s="218" t="str">
        <f t="shared" si="77"/>
        <v/>
      </c>
      <c r="AN190" s="218" t="str">
        <f t="shared" si="77"/>
        <v/>
      </c>
      <c r="AO190" s="218" t="str">
        <f t="shared" si="77"/>
        <v/>
      </c>
      <c r="AP190" s="218" t="str">
        <f t="shared" si="77"/>
        <v/>
      </c>
      <c r="AQ190" s="218" t="str">
        <f t="shared" si="77"/>
        <v/>
      </c>
      <c r="AR190" s="218" t="str">
        <f t="shared" si="77"/>
        <v/>
      </c>
      <c r="AS190" s="218" t="str">
        <f t="shared" si="77"/>
        <v/>
      </c>
      <c r="AT190" s="218" t="str">
        <f t="shared" si="77"/>
        <v/>
      </c>
      <c r="AU190" s="218" t="str">
        <f t="shared" si="77"/>
        <v/>
      </c>
      <c r="AV190" s="218" t="str">
        <f t="shared" si="77"/>
        <v/>
      </c>
      <c r="AW190" s="218" t="str">
        <f t="shared" si="77"/>
        <v/>
      </c>
      <c r="AX190" s="218" t="str">
        <f t="shared" si="77"/>
        <v/>
      </c>
      <c r="AY190" s="218" t="str">
        <f t="shared" si="77"/>
        <v/>
      </c>
      <c r="AZ190" s="218" t="str">
        <f t="shared" si="77"/>
        <v/>
      </c>
      <c r="BA190" s="218" t="str">
        <f t="shared" si="77"/>
        <v/>
      </c>
      <c r="BB190" s="218" t="str">
        <f t="shared" si="77"/>
        <v/>
      </c>
      <c r="BC190" s="218" t="str">
        <f t="shared" si="77"/>
        <v/>
      </c>
      <c r="BD190" s="38"/>
      <c r="BE190" s="38"/>
      <c r="BF190" s="38"/>
      <c r="BG190" s="208">
        <f>SUM(BG166:BG189)</f>
        <v>0</v>
      </c>
      <c r="BH190" s="208">
        <f>SUM(BH173:BH188)</f>
        <v>0</v>
      </c>
      <c r="BI190" s="208">
        <f>SUM(BI166:BI189)</f>
        <v>0</v>
      </c>
      <c r="BJ190" s="221">
        <f>SUM(BJ166:BJ189)</f>
        <v>0</v>
      </c>
    </row>
    <row r="191" spans="2:65" ht="15" customHeight="1" x14ac:dyDescent="0.35">
      <c r="B191" s="177"/>
      <c r="C191" s="233">
        <f t="shared" si="74"/>
        <v>22</v>
      </c>
      <c r="D191" s="234"/>
      <c r="E191" s="234"/>
      <c r="F191" s="234"/>
      <c r="G191" s="234"/>
      <c r="H191" s="234"/>
      <c r="I191" s="234"/>
      <c r="J191" s="234"/>
      <c r="K191" s="234"/>
      <c r="L191" s="234"/>
      <c r="M191" s="234"/>
      <c r="N191" s="234"/>
      <c r="O191" s="234"/>
      <c r="P191" s="38"/>
      <c r="Q191" s="178"/>
      <c r="X191" s="213"/>
      <c r="Y191" s="214"/>
      <c r="Z191" s="214"/>
      <c r="AA191" s="214"/>
      <c r="AB191" s="214"/>
      <c r="AC191" s="214"/>
      <c r="AD191" s="214"/>
      <c r="AE191" s="214"/>
      <c r="AF191" s="214"/>
      <c r="AG191" s="214"/>
      <c r="AH191" s="214"/>
      <c r="AI191" s="214"/>
      <c r="AJ191" s="214"/>
      <c r="AK191" s="214"/>
      <c r="AL191" s="214"/>
      <c r="AM191" s="214"/>
      <c r="AN191" s="214"/>
      <c r="AO191" s="214"/>
      <c r="AP191" s="214"/>
      <c r="AQ191" s="214"/>
      <c r="AR191" s="214"/>
      <c r="AS191" s="214"/>
      <c r="AT191" s="214"/>
      <c r="AU191" s="214"/>
      <c r="AV191" s="214"/>
      <c r="AW191" s="214"/>
      <c r="AX191" s="214"/>
      <c r="AY191" s="214"/>
      <c r="AZ191" s="214"/>
      <c r="BA191" s="214"/>
      <c r="BB191" s="214"/>
      <c r="BC191" s="214"/>
      <c r="BD191" s="216"/>
      <c r="BE191" s="216"/>
      <c r="BF191" s="216"/>
      <c r="BG191" s="222"/>
      <c r="BH191" s="223"/>
      <c r="BI191" s="223"/>
      <c r="BJ191" s="224"/>
    </row>
    <row r="192" spans="2:65" ht="15" customHeight="1" x14ac:dyDescent="0.35">
      <c r="B192" s="177"/>
      <c r="C192" s="233">
        <f t="shared" si="74"/>
        <v>23</v>
      </c>
      <c r="D192" s="234"/>
      <c r="E192" s="234"/>
      <c r="F192" s="234"/>
      <c r="G192" s="234"/>
      <c r="H192" s="234"/>
      <c r="I192" s="234"/>
      <c r="J192" s="234"/>
      <c r="K192" s="234"/>
      <c r="L192" s="234"/>
      <c r="M192" s="234"/>
      <c r="N192" s="234"/>
      <c r="O192" s="234"/>
      <c r="P192" s="38"/>
      <c r="Q192" s="178"/>
      <c r="X192" s="226"/>
      <c r="Y192" s="227"/>
      <c r="Z192" s="227"/>
      <c r="AA192" s="227"/>
      <c r="AB192" s="227"/>
      <c r="AC192" s="227"/>
      <c r="AD192" s="227"/>
      <c r="AE192" s="227"/>
      <c r="AF192" s="227"/>
      <c r="AG192" s="227"/>
      <c r="AH192" s="227"/>
      <c r="AI192" s="227"/>
      <c r="AJ192" s="227"/>
      <c r="AK192" s="227"/>
      <c r="AL192" s="227"/>
      <c r="AM192" s="227"/>
      <c r="AN192" s="228"/>
      <c r="AO192" s="229"/>
      <c r="AP192" s="229"/>
      <c r="AQ192" s="229"/>
      <c r="AR192" s="229"/>
      <c r="AS192" s="229"/>
      <c r="AT192" s="229"/>
      <c r="AU192" s="229"/>
      <c r="AV192" s="229"/>
      <c r="AW192" s="229"/>
      <c r="AX192" s="229"/>
      <c r="AY192" s="229"/>
      <c r="AZ192" s="229"/>
      <c r="BA192" s="229"/>
      <c r="BB192" s="229"/>
      <c r="BC192" s="229"/>
      <c r="BD192" s="229"/>
      <c r="BE192" s="229"/>
      <c r="BF192" s="229"/>
      <c r="BG192" s="38"/>
      <c r="BH192" s="38"/>
      <c r="BI192" s="38"/>
      <c r="BJ192" s="178"/>
    </row>
    <row r="193" spans="2:62" ht="15" customHeight="1" x14ac:dyDescent="0.35">
      <c r="B193" s="177"/>
      <c r="C193" s="233">
        <f t="shared" si="74"/>
        <v>24</v>
      </c>
      <c r="D193" s="234"/>
      <c r="E193" s="234"/>
      <c r="F193" s="234"/>
      <c r="G193" s="234"/>
      <c r="H193" s="234"/>
      <c r="I193" s="234"/>
      <c r="J193" s="234"/>
      <c r="K193" s="234"/>
      <c r="L193" s="234"/>
      <c r="M193" s="234"/>
      <c r="N193" s="234"/>
      <c r="O193" s="234"/>
      <c r="P193" s="38"/>
      <c r="Q193" s="178"/>
      <c r="X193" s="177" t="s">
        <v>149</v>
      </c>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178"/>
    </row>
    <row r="194" spans="2:62" ht="15" customHeight="1" x14ac:dyDescent="0.35">
      <c r="B194" s="177"/>
      <c r="C194" s="233">
        <f t="shared" si="74"/>
        <v>25</v>
      </c>
      <c r="D194" s="234"/>
      <c r="E194" s="234"/>
      <c r="F194" s="234"/>
      <c r="G194" s="234"/>
      <c r="H194" s="234"/>
      <c r="I194" s="234"/>
      <c r="J194" s="234"/>
      <c r="K194" s="234"/>
      <c r="L194" s="234"/>
      <c r="M194" s="234"/>
      <c r="N194" s="234"/>
      <c r="O194" s="234"/>
      <c r="P194" s="38"/>
      <c r="Q194" s="178"/>
      <c r="X194" s="177"/>
      <c r="Y194" s="38"/>
      <c r="Z194" s="194" t="str">
        <f t="shared" ref="Z194:BD194" si="78">IFERROR(SUMIF(Z197:Z220,"&gt;0",Z197:Z220)/-SUMIF(Z197:Z220,"&lt;0",Z197:Z220),"")</f>
        <v/>
      </c>
      <c r="AA194" s="194" t="str">
        <f t="shared" si="78"/>
        <v/>
      </c>
      <c r="AB194" s="194" t="str">
        <f t="shared" si="78"/>
        <v/>
      </c>
      <c r="AC194" s="194" t="str">
        <f t="shared" si="78"/>
        <v/>
      </c>
      <c r="AD194" s="194" t="str">
        <f t="shared" si="78"/>
        <v/>
      </c>
      <c r="AE194" s="194" t="str">
        <f t="shared" si="78"/>
        <v/>
      </c>
      <c r="AF194" s="194" t="str">
        <f t="shared" si="78"/>
        <v/>
      </c>
      <c r="AG194" s="194" t="str">
        <f t="shared" si="78"/>
        <v/>
      </c>
      <c r="AH194" s="194" t="str">
        <f t="shared" si="78"/>
        <v/>
      </c>
      <c r="AI194" s="194" t="str">
        <f t="shared" si="78"/>
        <v/>
      </c>
      <c r="AJ194" s="194" t="str">
        <f t="shared" si="78"/>
        <v/>
      </c>
      <c r="AK194" s="194" t="str">
        <f t="shared" si="78"/>
        <v/>
      </c>
      <c r="AL194" s="194" t="str">
        <f t="shared" si="78"/>
        <v/>
      </c>
      <c r="AM194" s="194" t="str">
        <f t="shared" si="78"/>
        <v/>
      </c>
      <c r="AN194" s="194" t="str">
        <f t="shared" si="78"/>
        <v/>
      </c>
      <c r="AO194" s="194" t="str">
        <f t="shared" si="78"/>
        <v/>
      </c>
      <c r="AP194" s="194" t="str">
        <f t="shared" si="78"/>
        <v/>
      </c>
      <c r="AQ194" s="194" t="str">
        <f t="shared" si="78"/>
        <v/>
      </c>
      <c r="AR194" s="194" t="str">
        <f t="shared" si="78"/>
        <v/>
      </c>
      <c r="AS194" s="194" t="str">
        <f t="shared" si="78"/>
        <v/>
      </c>
      <c r="AT194" s="194" t="str">
        <f t="shared" si="78"/>
        <v/>
      </c>
      <c r="AU194" s="194" t="str">
        <f t="shared" si="78"/>
        <v/>
      </c>
      <c r="AV194" s="194" t="str">
        <f t="shared" si="78"/>
        <v/>
      </c>
      <c r="AW194" s="194" t="str">
        <f t="shared" si="78"/>
        <v/>
      </c>
      <c r="AX194" s="194" t="str">
        <f t="shared" si="78"/>
        <v/>
      </c>
      <c r="AY194" s="194" t="str">
        <f t="shared" si="78"/>
        <v/>
      </c>
      <c r="AZ194" s="194" t="str">
        <f t="shared" si="78"/>
        <v/>
      </c>
      <c r="BA194" s="194" t="str">
        <f t="shared" si="78"/>
        <v/>
      </c>
      <c r="BB194" s="194" t="str">
        <f t="shared" si="78"/>
        <v/>
      </c>
      <c r="BC194" s="194" t="str">
        <f t="shared" si="78"/>
        <v/>
      </c>
      <c r="BD194" s="194" t="str">
        <f t="shared" si="78"/>
        <v/>
      </c>
      <c r="BE194" s="38"/>
      <c r="BF194" s="38"/>
      <c r="BG194" s="42"/>
      <c r="BH194" s="38"/>
      <c r="BI194" s="38"/>
      <c r="BJ194" s="178"/>
    </row>
    <row r="195" spans="2:62" ht="15" customHeight="1" x14ac:dyDescent="0.35">
      <c r="B195" s="177"/>
      <c r="C195" s="233">
        <f t="shared" si="74"/>
        <v>26</v>
      </c>
      <c r="D195" s="234"/>
      <c r="E195" s="234"/>
      <c r="F195" s="234"/>
      <c r="G195" s="234"/>
      <c r="H195" s="234"/>
      <c r="I195" s="234"/>
      <c r="J195" s="234"/>
      <c r="K195" s="234"/>
      <c r="L195" s="234"/>
      <c r="M195" s="234"/>
      <c r="N195" s="234"/>
      <c r="O195" s="234"/>
      <c r="P195" s="38"/>
      <c r="Q195" s="178"/>
      <c r="X195" s="177"/>
      <c r="Y195" s="179" t="s">
        <v>98</v>
      </c>
      <c r="Z195" s="60">
        <v>1</v>
      </c>
      <c r="AA195" s="60">
        <v>2</v>
      </c>
      <c r="AB195" s="60">
        <v>3</v>
      </c>
      <c r="AC195" s="60">
        <v>4</v>
      </c>
      <c r="AD195" s="60">
        <v>5</v>
      </c>
      <c r="AE195" s="60">
        <v>6</v>
      </c>
      <c r="AF195" s="60">
        <v>7</v>
      </c>
      <c r="AG195" s="60">
        <v>8</v>
      </c>
      <c r="AH195" s="60">
        <v>9</v>
      </c>
      <c r="AI195" s="60">
        <v>10</v>
      </c>
      <c r="AJ195" s="60">
        <v>11</v>
      </c>
      <c r="AK195" s="60">
        <v>12</v>
      </c>
      <c r="AL195" s="60">
        <v>13</v>
      </c>
      <c r="AM195" s="60">
        <v>14</v>
      </c>
      <c r="AN195" s="60">
        <v>15</v>
      </c>
      <c r="AO195" s="60">
        <v>16</v>
      </c>
      <c r="AP195" s="60">
        <v>17</v>
      </c>
      <c r="AQ195" s="60">
        <v>18</v>
      </c>
      <c r="AR195" s="60">
        <v>19</v>
      </c>
      <c r="AS195" s="60">
        <v>20</v>
      </c>
      <c r="AT195" s="60">
        <v>21</v>
      </c>
      <c r="AU195" s="60">
        <v>22</v>
      </c>
      <c r="AV195" s="60">
        <v>23</v>
      </c>
      <c r="AW195" s="60">
        <v>24</v>
      </c>
      <c r="AX195" s="60">
        <v>25</v>
      </c>
      <c r="AY195" s="60">
        <v>26</v>
      </c>
      <c r="AZ195" s="60">
        <v>27</v>
      </c>
      <c r="BA195" s="60">
        <v>28</v>
      </c>
      <c r="BB195" s="60">
        <v>29</v>
      </c>
      <c r="BC195" s="60">
        <v>30</v>
      </c>
      <c r="BD195" s="60">
        <v>31</v>
      </c>
      <c r="BE195" s="439" t="s">
        <v>99</v>
      </c>
      <c r="BF195" s="440"/>
      <c r="BG195" s="196" t="s">
        <v>100</v>
      </c>
      <c r="BH195" s="196" t="s">
        <v>101</v>
      </c>
      <c r="BI195" s="196" t="s">
        <v>102</v>
      </c>
      <c r="BJ195" s="197" t="s">
        <v>103</v>
      </c>
    </row>
    <row r="196" spans="2:62" ht="15" customHeight="1" x14ac:dyDescent="0.35">
      <c r="B196" s="177"/>
      <c r="C196" s="233">
        <f t="shared" si="74"/>
        <v>27</v>
      </c>
      <c r="D196" s="234"/>
      <c r="E196" s="234"/>
      <c r="F196" s="234"/>
      <c r="G196" s="234"/>
      <c r="H196" s="234"/>
      <c r="I196" s="234"/>
      <c r="J196" s="234"/>
      <c r="K196" s="234"/>
      <c r="L196" s="234"/>
      <c r="M196" s="234"/>
      <c r="N196" s="234"/>
      <c r="O196" s="234"/>
      <c r="P196" s="38"/>
      <c r="Q196" s="178"/>
      <c r="X196" s="177"/>
      <c r="Y196" s="179"/>
      <c r="Z196" s="60" t="str">
        <f>VLOOKUP(WEEKDAY(CONCATENATE("7","/",Z195,"/",$AJ$6)),$BY$11:$BZ$17,2,FALSE)</f>
        <v>Sun</v>
      </c>
      <c r="AA196" s="60" t="str">
        <f t="shared" ref="AA196:BD196" si="79">VLOOKUP(WEEKDAY(CONCATENATE("7","/",AA195,"/",$AJ$6)),$BY$11:$BZ$17,2,FALSE)</f>
        <v>Mon</v>
      </c>
      <c r="AB196" s="60" t="str">
        <f t="shared" si="79"/>
        <v>Tues</v>
      </c>
      <c r="AC196" s="60" t="str">
        <f t="shared" si="79"/>
        <v>Wed</v>
      </c>
      <c r="AD196" s="60" t="str">
        <f t="shared" si="79"/>
        <v>Thur</v>
      </c>
      <c r="AE196" s="60" t="str">
        <f t="shared" si="79"/>
        <v>Fri</v>
      </c>
      <c r="AF196" s="60" t="str">
        <f t="shared" si="79"/>
        <v>Sat</v>
      </c>
      <c r="AG196" s="60" t="str">
        <f t="shared" si="79"/>
        <v>Sun</v>
      </c>
      <c r="AH196" s="60" t="str">
        <f t="shared" si="79"/>
        <v>Mon</v>
      </c>
      <c r="AI196" s="60" t="str">
        <f t="shared" si="79"/>
        <v>Tues</v>
      </c>
      <c r="AJ196" s="60" t="str">
        <f t="shared" si="79"/>
        <v>Wed</v>
      </c>
      <c r="AK196" s="60" t="str">
        <f t="shared" si="79"/>
        <v>Thur</v>
      </c>
      <c r="AL196" s="60" t="str">
        <f t="shared" si="79"/>
        <v>Fri</v>
      </c>
      <c r="AM196" s="60" t="str">
        <f t="shared" si="79"/>
        <v>Sat</v>
      </c>
      <c r="AN196" s="60" t="str">
        <f t="shared" si="79"/>
        <v>Sun</v>
      </c>
      <c r="AO196" s="60" t="str">
        <f t="shared" si="79"/>
        <v>Mon</v>
      </c>
      <c r="AP196" s="60" t="str">
        <f t="shared" si="79"/>
        <v>Tues</v>
      </c>
      <c r="AQ196" s="60" t="str">
        <f t="shared" si="79"/>
        <v>Wed</v>
      </c>
      <c r="AR196" s="60" t="str">
        <f t="shared" si="79"/>
        <v>Thur</v>
      </c>
      <c r="AS196" s="60" t="str">
        <f t="shared" si="79"/>
        <v>Fri</v>
      </c>
      <c r="AT196" s="60" t="str">
        <f t="shared" si="79"/>
        <v>Sat</v>
      </c>
      <c r="AU196" s="60" t="str">
        <f t="shared" si="79"/>
        <v>Sun</v>
      </c>
      <c r="AV196" s="60" t="str">
        <f t="shared" si="79"/>
        <v>Mon</v>
      </c>
      <c r="AW196" s="60" t="str">
        <f t="shared" si="79"/>
        <v>Tues</v>
      </c>
      <c r="AX196" s="60" t="str">
        <f t="shared" si="79"/>
        <v>Wed</v>
      </c>
      <c r="AY196" s="60" t="str">
        <f t="shared" si="79"/>
        <v>Thur</v>
      </c>
      <c r="AZ196" s="60" t="str">
        <f t="shared" si="79"/>
        <v>Fri</v>
      </c>
      <c r="BA196" s="60" t="str">
        <f t="shared" si="79"/>
        <v>Sat</v>
      </c>
      <c r="BB196" s="60" t="str">
        <f t="shared" si="79"/>
        <v>Sun</v>
      </c>
      <c r="BC196" s="60" t="str">
        <f t="shared" si="79"/>
        <v>Mon</v>
      </c>
      <c r="BD196" s="60" t="str">
        <f t="shared" si="79"/>
        <v>Tues</v>
      </c>
      <c r="BE196" s="439" t="s">
        <v>105</v>
      </c>
      <c r="BF196" s="440"/>
      <c r="BG196" s="196" t="s">
        <v>54</v>
      </c>
      <c r="BH196" s="196" t="s">
        <v>54</v>
      </c>
      <c r="BI196" s="196" t="s">
        <v>54</v>
      </c>
      <c r="BJ196" s="197" t="s">
        <v>54</v>
      </c>
    </row>
    <row r="197" spans="2:62" ht="15" customHeight="1" x14ac:dyDescent="0.35">
      <c r="B197" s="177"/>
      <c r="C197" s="233">
        <f t="shared" si="74"/>
        <v>28</v>
      </c>
      <c r="D197" s="234"/>
      <c r="E197" s="234"/>
      <c r="F197" s="234"/>
      <c r="G197" s="234"/>
      <c r="H197" s="234"/>
      <c r="I197" s="234"/>
      <c r="J197" s="234"/>
      <c r="K197" s="234"/>
      <c r="L197" s="234"/>
      <c r="M197" s="234"/>
      <c r="N197" s="234"/>
      <c r="O197" s="234"/>
      <c r="P197" s="38"/>
      <c r="Q197" s="178"/>
      <c r="X197" s="177"/>
      <c r="Y197" s="198">
        <v>1</v>
      </c>
      <c r="Z197" s="199"/>
      <c r="AA197" s="199"/>
      <c r="AB197" s="199"/>
      <c r="AC197" s="199"/>
      <c r="AD197" s="199"/>
      <c r="AE197" s="199"/>
      <c r="AF197" s="199"/>
      <c r="AG197" s="199"/>
      <c r="AH197" s="199"/>
      <c r="AI197" s="199"/>
      <c r="AJ197" s="199"/>
      <c r="AK197" s="199"/>
      <c r="AL197" s="199"/>
      <c r="AM197" s="199"/>
      <c r="AN197" s="199"/>
      <c r="AO197" s="199"/>
      <c r="AP197" s="199"/>
      <c r="AQ197" s="199"/>
      <c r="AR197" s="199"/>
      <c r="AS197" s="199"/>
      <c r="AT197" s="199"/>
      <c r="AU197" s="199"/>
      <c r="AV197" s="199"/>
      <c r="AW197" s="199"/>
      <c r="AX197" s="199"/>
      <c r="AY197" s="199"/>
      <c r="AZ197" s="199"/>
      <c r="BA197" s="199"/>
      <c r="BB197" s="199"/>
      <c r="BC197" s="199"/>
      <c r="BD197" s="199"/>
      <c r="BE197" s="437">
        <f>SUM(Z197:BD197)/COUNT(Z$195:BD$195)</f>
        <v>0</v>
      </c>
      <c r="BF197" s="438">
        <f t="shared" ref="BF197:BF220" si="80">SUM(AA197:BC197)/COUNT(AA$40:BC$40)</f>
        <v>0</v>
      </c>
      <c r="BG197" s="200">
        <f t="shared" ref="BG197:BG203" si="81">SUM($Z197:$BD197)</f>
        <v>0</v>
      </c>
      <c r="BH197" s="200">
        <v>0</v>
      </c>
      <c r="BI197" s="201">
        <f>SUMIF(Z197:BD197,"&lt;0",Z197:BD197)</f>
        <v>0</v>
      </c>
      <c r="BJ197" s="202">
        <f>SUMIF(Z197:BD197,"&gt;0",Z197:BD197)</f>
        <v>0</v>
      </c>
    </row>
    <row r="198" spans="2:62" ht="15" customHeight="1" x14ac:dyDescent="0.35">
      <c r="B198" s="177"/>
      <c r="C198" s="233">
        <f t="shared" si="74"/>
        <v>29</v>
      </c>
      <c r="D198" s="234"/>
      <c r="E198" s="234"/>
      <c r="F198" s="234"/>
      <c r="G198" s="234"/>
      <c r="H198" s="234"/>
      <c r="I198" s="234"/>
      <c r="J198" s="234"/>
      <c r="K198" s="234"/>
      <c r="L198" s="234"/>
      <c r="M198" s="234"/>
      <c r="N198" s="234"/>
      <c r="O198" s="234"/>
      <c r="P198" s="38"/>
      <c r="Q198" s="178"/>
      <c r="X198" s="177"/>
      <c r="Y198" s="198">
        <v>2</v>
      </c>
      <c r="Z198" s="199"/>
      <c r="AA198" s="199"/>
      <c r="AB198" s="199"/>
      <c r="AC198" s="199"/>
      <c r="AD198" s="199"/>
      <c r="AE198" s="199"/>
      <c r="AF198" s="199"/>
      <c r="AG198" s="199"/>
      <c r="AH198" s="199"/>
      <c r="AI198" s="199"/>
      <c r="AJ198" s="199"/>
      <c r="AK198" s="199"/>
      <c r="AL198" s="199"/>
      <c r="AM198" s="199"/>
      <c r="AN198" s="199"/>
      <c r="AO198" s="199"/>
      <c r="AP198" s="199"/>
      <c r="AQ198" s="199"/>
      <c r="AR198" s="199"/>
      <c r="AS198" s="199"/>
      <c r="AT198" s="199"/>
      <c r="AU198" s="199"/>
      <c r="AV198" s="199"/>
      <c r="AW198" s="199"/>
      <c r="AX198" s="199"/>
      <c r="AY198" s="199"/>
      <c r="AZ198" s="199"/>
      <c r="BA198" s="199"/>
      <c r="BB198" s="199"/>
      <c r="BC198" s="199"/>
      <c r="BD198" s="199"/>
      <c r="BE198" s="437">
        <f t="shared" ref="BE198:BE220" si="82">SUM(Z198:BD198)/COUNT(Z$195:BD$195)</f>
        <v>0</v>
      </c>
      <c r="BF198" s="438">
        <f t="shared" si="80"/>
        <v>0</v>
      </c>
      <c r="BG198" s="203">
        <f t="shared" si="81"/>
        <v>0</v>
      </c>
      <c r="BH198" s="203">
        <v>0</v>
      </c>
      <c r="BI198" s="204">
        <f t="shared" ref="BI198:BI220" si="83">SUMIF(Z198:BD198,"&lt;0",Z198:BD198)</f>
        <v>0</v>
      </c>
      <c r="BJ198" s="205">
        <f t="shared" ref="BJ198:BJ220" si="84">SUMIF(Z198:BD198,"&gt;0",Z198:BD198)</f>
        <v>0</v>
      </c>
    </row>
    <row r="199" spans="2:62" ht="15" customHeight="1" x14ac:dyDescent="0.35">
      <c r="B199" s="177"/>
      <c r="C199" s="233">
        <f t="shared" si="74"/>
        <v>30</v>
      </c>
      <c r="D199" s="234"/>
      <c r="E199" s="234"/>
      <c r="F199" s="234"/>
      <c r="G199" s="234"/>
      <c r="H199" s="234"/>
      <c r="I199" s="234"/>
      <c r="J199" s="234"/>
      <c r="K199" s="234"/>
      <c r="L199" s="234"/>
      <c r="M199" s="234"/>
      <c r="N199" s="234"/>
      <c r="O199" s="234"/>
      <c r="P199" s="38"/>
      <c r="Q199" s="178"/>
      <c r="X199" s="177"/>
      <c r="Y199" s="198">
        <v>3</v>
      </c>
      <c r="Z199" s="199"/>
      <c r="AA199" s="199"/>
      <c r="AB199" s="199"/>
      <c r="AC199" s="199"/>
      <c r="AD199" s="199"/>
      <c r="AE199" s="199"/>
      <c r="AF199" s="199"/>
      <c r="AG199" s="199"/>
      <c r="AH199" s="199"/>
      <c r="AI199" s="199"/>
      <c r="AJ199" s="199"/>
      <c r="AK199" s="199"/>
      <c r="AL199" s="199"/>
      <c r="AM199" s="199"/>
      <c r="AN199" s="199"/>
      <c r="AO199" s="199"/>
      <c r="AP199" s="199"/>
      <c r="AQ199" s="199"/>
      <c r="AR199" s="199"/>
      <c r="AS199" s="199"/>
      <c r="AT199" s="199"/>
      <c r="AU199" s="199"/>
      <c r="AV199" s="199"/>
      <c r="AW199" s="199"/>
      <c r="AX199" s="199"/>
      <c r="AY199" s="199"/>
      <c r="AZ199" s="199"/>
      <c r="BA199" s="199"/>
      <c r="BB199" s="199"/>
      <c r="BC199" s="199"/>
      <c r="BD199" s="199"/>
      <c r="BE199" s="437">
        <f t="shared" si="82"/>
        <v>0</v>
      </c>
      <c r="BF199" s="438">
        <f t="shared" si="80"/>
        <v>0</v>
      </c>
      <c r="BG199" s="203">
        <f t="shared" si="81"/>
        <v>0</v>
      </c>
      <c r="BH199" s="203">
        <v>0</v>
      </c>
      <c r="BI199" s="204">
        <f t="shared" si="83"/>
        <v>0</v>
      </c>
      <c r="BJ199" s="205">
        <f t="shared" si="84"/>
        <v>0</v>
      </c>
    </row>
    <row r="200" spans="2:62" ht="15" customHeight="1" x14ac:dyDescent="0.35">
      <c r="B200" s="177"/>
      <c r="C200" s="235">
        <f t="shared" si="74"/>
        <v>31</v>
      </c>
      <c r="D200" s="236"/>
      <c r="E200" s="236"/>
      <c r="F200" s="236"/>
      <c r="G200" s="236"/>
      <c r="H200" s="236"/>
      <c r="I200" s="236"/>
      <c r="J200" s="236"/>
      <c r="K200" s="236"/>
      <c r="L200" s="236"/>
      <c r="M200" s="236"/>
      <c r="N200" s="236"/>
      <c r="O200" s="236"/>
      <c r="P200" s="38"/>
      <c r="Q200" s="178"/>
      <c r="X200" s="177"/>
      <c r="Y200" s="198">
        <v>4</v>
      </c>
      <c r="Z200" s="199"/>
      <c r="AA200" s="199"/>
      <c r="AB200" s="199"/>
      <c r="AC200" s="199"/>
      <c r="AD200" s="199"/>
      <c r="AE200" s="199"/>
      <c r="AF200" s="199"/>
      <c r="AG200" s="199"/>
      <c r="AH200" s="199"/>
      <c r="AI200" s="199"/>
      <c r="AJ200" s="199"/>
      <c r="AK200" s="199"/>
      <c r="AL200" s="199"/>
      <c r="AM200" s="199"/>
      <c r="AN200" s="199"/>
      <c r="AO200" s="199"/>
      <c r="AP200" s="199"/>
      <c r="AQ200" s="199"/>
      <c r="AR200" s="199"/>
      <c r="AS200" s="199"/>
      <c r="AT200" s="199"/>
      <c r="AU200" s="199"/>
      <c r="AV200" s="199"/>
      <c r="AW200" s="199"/>
      <c r="AX200" s="199"/>
      <c r="AY200" s="199"/>
      <c r="AZ200" s="199"/>
      <c r="BA200" s="199"/>
      <c r="BB200" s="199"/>
      <c r="BC200" s="199"/>
      <c r="BD200" s="199"/>
      <c r="BE200" s="437">
        <f t="shared" si="82"/>
        <v>0</v>
      </c>
      <c r="BF200" s="438">
        <f t="shared" si="80"/>
        <v>0</v>
      </c>
      <c r="BG200" s="203">
        <f t="shared" si="81"/>
        <v>0</v>
      </c>
      <c r="BH200" s="203">
        <v>0</v>
      </c>
      <c r="BI200" s="204">
        <f t="shared" si="83"/>
        <v>0</v>
      </c>
      <c r="BJ200" s="205">
        <f t="shared" si="84"/>
        <v>0</v>
      </c>
    </row>
    <row r="201" spans="2:62" ht="15" customHeight="1" x14ac:dyDescent="0.35">
      <c r="B201" s="177"/>
      <c r="C201" s="461" t="s">
        <v>140</v>
      </c>
      <c r="D201" s="461"/>
      <c r="E201" s="461"/>
      <c r="F201" s="461"/>
      <c r="G201" s="461"/>
      <c r="H201" s="461"/>
      <c r="I201" s="461"/>
      <c r="J201" s="461"/>
      <c r="K201" s="461"/>
      <c r="L201" s="461"/>
      <c r="M201" s="461"/>
      <c r="N201" s="461"/>
      <c r="O201" s="461"/>
      <c r="P201" s="38"/>
      <c r="Q201" s="178"/>
      <c r="X201" s="177"/>
      <c r="Y201" s="198">
        <v>5</v>
      </c>
      <c r="Z201" s="199"/>
      <c r="AA201" s="199"/>
      <c r="AB201" s="199"/>
      <c r="AC201" s="199"/>
      <c r="AD201" s="199"/>
      <c r="AE201" s="199"/>
      <c r="AF201" s="199"/>
      <c r="AG201" s="199"/>
      <c r="AH201" s="199"/>
      <c r="AI201" s="199"/>
      <c r="AJ201" s="199"/>
      <c r="AK201" s="199"/>
      <c r="AL201" s="199"/>
      <c r="AM201" s="199"/>
      <c r="AN201" s="199"/>
      <c r="AO201" s="199"/>
      <c r="AP201" s="199"/>
      <c r="AQ201" s="199"/>
      <c r="AR201" s="199"/>
      <c r="AS201" s="199"/>
      <c r="AT201" s="199"/>
      <c r="AU201" s="199"/>
      <c r="AV201" s="199"/>
      <c r="AW201" s="199"/>
      <c r="AX201" s="199"/>
      <c r="AY201" s="199"/>
      <c r="AZ201" s="199"/>
      <c r="BA201" s="199"/>
      <c r="BB201" s="199"/>
      <c r="BC201" s="199"/>
      <c r="BD201" s="199"/>
      <c r="BE201" s="437">
        <f t="shared" si="82"/>
        <v>0</v>
      </c>
      <c r="BF201" s="438">
        <f t="shared" si="80"/>
        <v>0</v>
      </c>
      <c r="BG201" s="203">
        <f t="shared" si="81"/>
        <v>0</v>
      </c>
      <c r="BH201" s="203">
        <v>0</v>
      </c>
      <c r="BI201" s="204">
        <f t="shared" si="83"/>
        <v>0</v>
      </c>
      <c r="BJ201" s="205">
        <f t="shared" si="84"/>
        <v>0</v>
      </c>
    </row>
    <row r="202" spans="2:62" ht="15" customHeight="1" thickBot="1" x14ac:dyDescent="0.4">
      <c r="B202" s="183"/>
      <c r="C202" s="185"/>
      <c r="D202" s="185"/>
      <c r="E202" s="185"/>
      <c r="F202" s="185"/>
      <c r="G202" s="185"/>
      <c r="H202" s="185"/>
      <c r="I202" s="185"/>
      <c r="J202" s="237"/>
      <c r="K202" s="237"/>
      <c r="L202" s="237"/>
      <c r="M202" s="237"/>
      <c r="N202" s="237"/>
      <c r="O202" s="237"/>
      <c r="P202" s="237"/>
      <c r="Q202" s="186"/>
      <c r="X202" s="177"/>
      <c r="Y202" s="198">
        <v>6</v>
      </c>
      <c r="Z202" s="199"/>
      <c r="AA202" s="199"/>
      <c r="AB202" s="199"/>
      <c r="AC202" s="199"/>
      <c r="AD202" s="199"/>
      <c r="AE202" s="199"/>
      <c r="AF202" s="199"/>
      <c r="AG202" s="199"/>
      <c r="AH202" s="199"/>
      <c r="AI202" s="199"/>
      <c r="AJ202" s="199"/>
      <c r="AK202" s="199"/>
      <c r="AL202" s="199"/>
      <c r="AM202" s="199"/>
      <c r="AN202" s="199"/>
      <c r="AO202" s="199"/>
      <c r="AP202" s="199"/>
      <c r="AQ202" s="199"/>
      <c r="AR202" s="199"/>
      <c r="AS202" s="199"/>
      <c r="AT202" s="199"/>
      <c r="AU202" s="199"/>
      <c r="AV202" s="199"/>
      <c r="AW202" s="199"/>
      <c r="AX202" s="199"/>
      <c r="AY202" s="199"/>
      <c r="AZ202" s="199"/>
      <c r="BA202" s="199"/>
      <c r="BB202" s="199"/>
      <c r="BC202" s="199"/>
      <c r="BD202" s="199"/>
      <c r="BE202" s="437">
        <f t="shared" si="82"/>
        <v>0</v>
      </c>
      <c r="BF202" s="438">
        <f t="shared" si="80"/>
        <v>0</v>
      </c>
      <c r="BG202" s="203">
        <f t="shared" si="81"/>
        <v>0</v>
      </c>
      <c r="BH202" s="203">
        <v>0</v>
      </c>
      <c r="BI202" s="204">
        <f t="shared" si="83"/>
        <v>0</v>
      </c>
      <c r="BJ202" s="205">
        <f t="shared" si="84"/>
        <v>0</v>
      </c>
    </row>
    <row r="203" spans="2:62" ht="15.75" customHeight="1" x14ac:dyDescent="0.35">
      <c r="B203" s="177"/>
      <c r="C203" s="38"/>
      <c r="D203" s="38"/>
      <c r="E203" s="38"/>
      <c r="F203" s="38"/>
      <c r="G203" s="38"/>
      <c r="H203" s="38"/>
      <c r="I203" s="38"/>
      <c r="J203" s="238"/>
      <c r="K203" s="239"/>
      <c r="L203" s="239"/>
      <c r="M203" s="239"/>
      <c r="N203" s="239"/>
      <c r="O203" s="239"/>
      <c r="P203" s="239"/>
      <c r="Q203" s="178"/>
      <c r="X203" s="177"/>
      <c r="Y203" s="198">
        <v>7</v>
      </c>
      <c r="Z203" s="199"/>
      <c r="AA203" s="199"/>
      <c r="AB203" s="199"/>
      <c r="AC203" s="199"/>
      <c r="AD203" s="199"/>
      <c r="AE203" s="199"/>
      <c r="AF203" s="199"/>
      <c r="AG203" s="199"/>
      <c r="AH203" s="199"/>
      <c r="AI203" s="199"/>
      <c r="AJ203" s="199"/>
      <c r="AK203" s="199"/>
      <c r="AL203" s="199"/>
      <c r="AM203" s="199"/>
      <c r="AN203" s="199"/>
      <c r="AO203" s="199"/>
      <c r="AP203" s="199"/>
      <c r="AQ203" s="199"/>
      <c r="AR203" s="199"/>
      <c r="AS203" s="199"/>
      <c r="AT203" s="199"/>
      <c r="AU203" s="199"/>
      <c r="AV203" s="199"/>
      <c r="AW203" s="199"/>
      <c r="AX203" s="199"/>
      <c r="AY203" s="199"/>
      <c r="AZ203" s="199"/>
      <c r="BA203" s="199"/>
      <c r="BB203" s="199"/>
      <c r="BC203" s="199"/>
      <c r="BD203" s="199"/>
      <c r="BE203" s="437">
        <f t="shared" si="82"/>
        <v>0</v>
      </c>
      <c r="BF203" s="438">
        <f t="shared" si="80"/>
        <v>0</v>
      </c>
      <c r="BG203" s="203">
        <f t="shared" si="81"/>
        <v>0</v>
      </c>
      <c r="BH203" s="203">
        <v>0</v>
      </c>
      <c r="BI203" s="204">
        <f t="shared" si="83"/>
        <v>0</v>
      </c>
      <c r="BJ203" s="205">
        <f t="shared" si="84"/>
        <v>0</v>
      </c>
    </row>
    <row r="204" spans="2:62" ht="15" customHeight="1" x14ac:dyDescent="0.35">
      <c r="B204" s="177"/>
      <c r="C204" s="38"/>
      <c r="D204" s="38"/>
      <c r="E204" s="38"/>
      <c r="F204" s="38"/>
      <c r="G204" s="38"/>
      <c r="H204" s="38"/>
      <c r="I204" s="38"/>
      <c r="J204" s="238"/>
      <c r="K204" s="239"/>
      <c r="L204" s="239"/>
      <c r="M204" s="239"/>
      <c r="N204" s="239"/>
      <c r="O204" s="239"/>
      <c r="P204" s="239"/>
      <c r="Q204" s="178"/>
      <c r="X204" s="177"/>
      <c r="Y204" s="198">
        <v>8</v>
      </c>
      <c r="Z204" s="199"/>
      <c r="AA204" s="199"/>
      <c r="AB204" s="199"/>
      <c r="AC204" s="199"/>
      <c r="AD204" s="199"/>
      <c r="AE204" s="199"/>
      <c r="AF204" s="199"/>
      <c r="AG204" s="199"/>
      <c r="AH204" s="199"/>
      <c r="AI204" s="199"/>
      <c r="AJ204" s="199"/>
      <c r="AK204" s="199"/>
      <c r="AL204" s="199"/>
      <c r="AM204" s="199"/>
      <c r="AN204" s="199"/>
      <c r="AO204" s="199"/>
      <c r="AP204" s="199"/>
      <c r="AQ204" s="199"/>
      <c r="AR204" s="199"/>
      <c r="AS204" s="199"/>
      <c r="AT204" s="199"/>
      <c r="AU204" s="199"/>
      <c r="AV204" s="199"/>
      <c r="AW204" s="199"/>
      <c r="AX204" s="199"/>
      <c r="AY204" s="199"/>
      <c r="AZ204" s="199"/>
      <c r="BA204" s="199"/>
      <c r="BB204" s="199"/>
      <c r="BC204" s="199"/>
      <c r="BD204" s="199"/>
      <c r="BE204" s="437">
        <f t="shared" si="82"/>
        <v>0</v>
      </c>
      <c r="BF204" s="438">
        <f t="shared" si="80"/>
        <v>0</v>
      </c>
      <c r="BG204" s="203">
        <f t="shared" ref="BG204:BG219" si="85">(SUMIF($Z$196:$BD$196,"Sat",$Z204:$BD204)+SUMIF($Z$196:$BD$196,"Sun",$Z204:$BD204))</f>
        <v>0</v>
      </c>
      <c r="BH204" s="203">
        <f t="shared" ref="BH204:BH219" si="86">(SUM($Z204:$BD204)-(SUMIF($Z$196:$BD$196,"Sat",$Z204:$BD204)+SUMIF($Z$196:$BD$196,"Sun",$Z204:$BD204)))</f>
        <v>0</v>
      </c>
      <c r="BI204" s="204">
        <f t="shared" si="83"/>
        <v>0</v>
      </c>
      <c r="BJ204" s="205">
        <f t="shared" si="84"/>
        <v>0</v>
      </c>
    </row>
    <row r="205" spans="2:62" ht="15.5" x14ac:dyDescent="0.35">
      <c r="B205" s="177"/>
      <c r="C205" s="38"/>
      <c r="D205" s="38"/>
      <c r="E205" s="38"/>
      <c r="F205" s="38"/>
      <c r="G205" s="38"/>
      <c r="H205" s="38"/>
      <c r="I205" s="38"/>
      <c r="J205" s="238"/>
      <c r="K205" s="239"/>
      <c r="L205" s="239"/>
      <c r="M205" s="239"/>
      <c r="N205" s="239"/>
      <c r="O205" s="239"/>
      <c r="P205" s="239"/>
      <c r="Q205" s="178"/>
      <c r="X205" s="177"/>
      <c r="Y205" s="198">
        <v>9</v>
      </c>
      <c r="Z205" s="199"/>
      <c r="AA205" s="199"/>
      <c r="AB205" s="199"/>
      <c r="AC205" s="199"/>
      <c r="AD205" s="199"/>
      <c r="AE205" s="199"/>
      <c r="AF205" s="199"/>
      <c r="AG205" s="199"/>
      <c r="AH205" s="199"/>
      <c r="AI205" s="199"/>
      <c r="AJ205" s="199"/>
      <c r="AK205" s="199"/>
      <c r="AL205" s="199"/>
      <c r="AM205" s="199"/>
      <c r="AN205" s="199"/>
      <c r="AO205" s="199"/>
      <c r="AP205" s="199"/>
      <c r="AQ205" s="199"/>
      <c r="AR205" s="199"/>
      <c r="AS205" s="199"/>
      <c r="AT205" s="199"/>
      <c r="AU205" s="199"/>
      <c r="AV205" s="199"/>
      <c r="AW205" s="199"/>
      <c r="AX205" s="199"/>
      <c r="AY205" s="199"/>
      <c r="AZ205" s="199"/>
      <c r="BA205" s="199"/>
      <c r="BB205" s="199"/>
      <c r="BC205" s="199"/>
      <c r="BD205" s="199"/>
      <c r="BE205" s="437">
        <f t="shared" si="82"/>
        <v>0</v>
      </c>
      <c r="BF205" s="438">
        <f t="shared" si="80"/>
        <v>0</v>
      </c>
      <c r="BG205" s="203">
        <f t="shared" si="85"/>
        <v>0</v>
      </c>
      <c r="BH205" s="203">
        <f t="shared" si="86"/>
        <v>0</v>
      </c>
      <c r="BI205" s="204">
        <f t="shared" si="83"/>
        <v>0</v>
      </c>
      <c r="BJ205" s="205">
        <f t="shared" si="84"/>
        <v>0</v>
      </c>
    </row>
    <row r="206" spans="2:62" ht="15.5" x14ac:dyDescent="0.35">
      <c r="B206" s="177"/>
      <c r="C206" s="38"/>
      <c r="D206" s="38"/>
      <c r="E206" s="38"/>
      <c r="F206" s="38"/>
      <c r="G206" s="38"/>
      <c r="H206" s="38"/>
      <c r="I206" s="38"/>
      <c r="J206" s="238"/>
      <c r="K206" s="239"/>
      <c r="L206" s="239"/>
      <c r="M206" s="239"/>
      <c r="N206" s="239"/>
      <c r="O206" s="239"/>
      <c r="P206" s="239"/>
      <c r="Q206" s="178"/>
      <c r="X206" s="177"/>
      <c r="Y206" s="198">
        <v>10</v>
      </c>
      <c r="Z206" s="199"/>
      <c r="AA206" s="199"/>
      <c r="AB206" s="199"/>
      <c r="AC206" s="199"/>
      <c r="AD206" s="199"/>
      <c r="AE206" s="199"/>
      <c r="AF206" s="199"/>
      <c r="AG206" s="199"/>
      <c r="AH206" s="199"/>
      <c r="AI206" s="199"/>
      <c r="AJ206" s="199"/>
      <c r="AK206" s="199"/>
      <c r="AL206" s="199"/>
      <c r="AM206" s="199"/>
      <c r="AN206" s="199"/>
      <c r="AO206" s="199"/>
      <c r="AP206" s="199"/>
      <c r="AQ206" s="199"/>
      <c r="AR206" s="199"/>
      <c r="AS206" s="199"/>
      <c r="AT206" s="199"/>
      <c r="AU206" s="199"/>
      <c r="AV206" s="199"/>
      <c r="AW206" s="199"/>
      <c r="AX206" s="199"/>
      <c r="AY206" s="199"/>
      <c r="AZ206" s="199"/>
      <c r="BA206" s="199"/>
      <c r="BB206" s="199"/>
      <c r="BC206" s="199"/>
      <c r="BD206" s="199"/>
      <c r="BE206" s="437">
        <f t="shared" si="82"/>
        <v>0</v>
      </c>
      <c r="BF206" s="438">
        <f t="shared" si="80"/>
        <v>0</v>
      </c>
      <c r="BG206" s="203">
        <f t="shared" si="85"/>
        <v>0</v>
      </c>
      <c r="BH206" s="203">
        <f t="shared" si="86"/>
        <v>0</v>
      </c>
      <c r="BI206" s="204">
        <f t="shared" si="83"/>
        <v>0</v>
      </c>
      <c r="BJ206" s="205">
        <f t="shared" si="84"/>
        <v>0</v>
      </c>
    </row>
    <row r="207" spans="2:62" ht="15.5" x14ac:dyDescent="0.35">
      <c r="B207" s="177"/>
      <c r="C207" s="38"/>
      <c r="D207" s="38"/>
      <c r="E207" s="38"/>
      <c r="F207" s="38"/>
      <c r="G207" s="38"/>
      <c r="H207" s="38"/>
      <c r="I207" s="38"/>
      <c r="J207" s="238"/>
      <c r="K207" s="239"/>
      <c r="L207" s="239"/>
      <c r="M207" s="239"/>
      <c r="N207" s="239"/>
      <c r="O207" s="239"/>
      <c r="P207" s="239"/>
      <c r="Q207" s="178"/>
      <c r="X207" s="177"/>
      <c r="Y207" s="198">
        <v>11</v>
      </c>
      <c r="Z207" s="199"/>
      <c r="AA207" s="199"/>
      <c r="AB207" s="199"/>
      <c r="AC207" s="199"/>
      <c r="AD207" s="199"/>
      <c r="AE207" s="199"/>
      <c r="AF207" s="199"/>
      <c r="AG207" s="199"/>
      <c r="AH207" s="199"/>
      <c r="AI207" s="199"/>
      <c r="AJ207" s="199"/>
      <c r="AK207" s="199"/>
      <c r="AL207" s="199"/>
      <c r="AM207" s="199"/>
      <c r="AN207" s="199"/>
      <c r="AO207" s="199"/>
      <c r="AP207" s="199"/>
      <c r="AQ207" s="199"/>
      <c r="AR207" s="199"/>
      <c r="AS207" s="199"/>
      <c r="AT207" s="199"/>
      <c r="AU207" s="199"/>
      <c r="AV207" s="199"/>
      <c r="AW207" s="199"/>
      <c r="AX207" s="199"/>
      <c r="AY207" s="199"/>
      <c r="AZ207" s="199"/>
      <c r="BA207" s="199"/>
      <c r="BB207" s="199"/>
      <c r="BC207" s="199"/>
      <c r="BD207" s="199"/>
      <c r="BE207" s="437">
        <f t="shared" si="82"/>
        <v>0</v>
      </c>
      <c r="BF207" s="438">
        <f t="shared" si="80"/>
        <v>0</v>
      </c>
      <c r="BG207" s="203">
        <f t="shared" si="85"/>
        <v>0</v>
      </c>
      <c r="BH207" s="203">
        <f t="shared" si="86"/>
        <v>0</v>
      </c>
      <c r="BI207" s="204">
        <f t="shared" si="83"/>
        <v>0</v>
      </c>
      <c r="BJ207" s="205">
        <f t="shared" si="84"/>
        <v>0</v>
      </c>
    </row>
    <row r="208" spans="2:62" ht="15.5" x14ac:dyDescent="0.35">
      <c r="B208" s="177"/>
      <c r="C208" s="38"/>
      <c r="D208" s="38"/>
      <c r="E208" s="38"/>
      <c r="F208" s="38"/>
      <c r="G208" s="38"/>
      <c r="H208" s="38"/>
      <c r="I208" s="38"/>
      <c r="J208" s="238"/>
      <c r="K208" s="239"/>
      <c r="L208" s="239"/>
      <c r="M208" s="239"/>
      <c r="N208" s="239"/>
      <c r="O208" s="239"/>
      <c r="P208" s="239"/>
      <c r="Q208" s="178"/>
      <c r="X208" s="177"/>
      <c r="Y208" s="198">
        <v>12</v>
      </c>
      <c r="Z208" s="199"/>
      <c r="AA208" s="199"/>
      <c r="AB208" s="199"/>
      <c r="AC208" s="199"/>
      <c r="AD208" s="199"/>
      <c r="AE208" s="199"/>
      <c r="AF208" s="199"/>
      <c r="AG208" s="199"/>
      <c r="AH208" s="199"/>
      <c r="AI208" s="199"/>
      <c r="AJ208" s="199"/>
      <c r="AK208" s="199"/>
      <c r="AL208" s="199"/>
      <c r="AM208" s="199"/>
      <c r="AN208" s="199"/>
      <c r="AO208" s="199"/>
      <c r="AP208" s="199"/>
      <c r="AQ208" s="199"/>
      <c r="AR208" s="199"/>
      <c r="AS208" s="199"/>
      <c r="AT208" s="199"/>
      <c r="AU208" s="199"/>
      <c r="AV208" s="199"/>
      <c r="AW208" s="199"/>
      <c r="AX208" s="199"/>
      <c r="AY208" s="199"/>
      <c r="AZ208" s="199"/>
      <c r="BA208" s="199"/>
      <c r="BB208" s="199"/>
      <c r="BC208" s="199"/>
      <c r="BD208" s="199"/>
      <c r="BE208" s="437">
        <f t="shared" si="82"/>
        <v>0</v>
      </c>
      <c r="BF208" s="438">
        <f t="shared" si="80"/>
        <v>0</v>
      </c>
      <c r="BG208" s="203">
        <f t="shared" si="85"/>
        <v>0</v>
      </c>
      <c r="BH208" s="203">
        <f t="shared" si="86"/>
        <v>0</v>
      </c>
      <c r="BI208" s="204">
        <f t="shared" si="83"/>
        <v>0</v>
      </c>
      <c r="BJ208" s="205">
        <f t="shared" si="84"/>
        <v>0</v>
      </c>
    </row>
    <row r="209" spans="2:65" ht="15.5" x14ac:dyDescent="0.35">
      <c r="B209" s="177"/>
      <c r="C209" s="38"/>
      <c r="D209" s="38"/>
      <c r="E209" s="38"/>
      <c r="F209" s="38"/>
      <c r="G209" s="38"/>
      <c r="H209" s="38"/>
      <c r="I209" s="38"/>
      <c r="J209" s="238"/>
      <c r="K209" s="239"/>
      <c r="L209" s="239"/>
      <c r="M209" s="239"/>
      <c r="N209" s="239"/>
      <c r="O209" s="239"/>
      <c r="P209" s="239"/>
      <c r="Q209" s="178"/>
      <c r="X209" s="177"/>
      <c r="Y209" s="198">
        <v>13</v>
      </c>
      <c r="Z209" s="199"/>
      <c r="AA209" s="199"/>
      <c r="AB209" s="199"/>
      <c r="AC209" s="199"/>
      <c r="AD209" s="199"/>
      <c r="AE209" s="199"/>
      <c r="AF209" s="199"/>
      <c r="AG209" s="199"/>
      <c r="AH209" s="199"/>
      <c r="AI209" s="199"/>
      <c r="AJ209" s="199"/>
      <c r="AK209" s="199"/>
      <c r="AL209" s="199"/>
      <c r="AM209" s="199"/>
      <c r="AN209" s="199"/>
      <c r="AO209" s="199"/>
      <c r="AP209" s="199"/>
      <c r="AQ209" s="199"/>
      <c r="AR209" s="199"/>
      <c r="AS209" s="199"/>
      <c r="AT209" s="199"/>
      <c r="AU209" s="199"/>
      <c r="AV209" s="199"/>
      <c r="AW209" s="199"/>
      <c r="AX209" s="199"/>
      <c r="AY209" s="199"/>
      <c r="AZ209" s="199"/>
      <c r="BA209" s="199"/>
      <c r="BB209" s="199"/>
      <c r="BC209" s="199"/>
      <c r="BD209" s="199"/>
      <c r="BE209" s="437">
        <f t="shared" si="82"/>
        <v>0</v>
      </c>
      <c r="BF209" s="438">
        <f t="shared" si="80"/>
        <v>0</v>
      </c>
      <c r="BG209" s="203">
        <f t="shared" si="85"/>
        <v>0</v>
      </c>
      <c r="BH209" s="203">
        <f t="shared" si="86"/>
        <v>0</v>
      </c>
      <c r="BI209" s="204">
        <f t="shared" si="83"/>
        <v>0</v>
      </c>
      <c r="BJ209" s="205">
        <f t="shared" si="84"/>
        <v>0</v>
      </c>
    </row>
    <row r="210" spans="2:65" ht="15.5" x14ac:dyDescent="0.35">
      <c r="B210" s="177"/>
      <c r="C210" s="38"/>
      <c r="D210" s="38"/>
      <c r="E210" s="38"/>
      <c r="F210" s="38"/>
      <c r="G210" s="38"/>
      <c r="H210" s="38"/>
      <c r="I210" s="38"/>
      <c r="J210" s="238"/>
      <c r="K210" s="239"/>
      <c r="L210" s="239"/>
      <c r="M210" s="239"/>
      <c r="N210" s="239"/>
      <c r="O210" s="239"/>
      <c r="P210" s="239"/>
      <c r="Q210" s="178"/>
      <c r="X210" s="177"/>
      <c r="Y210" s="198">
        <v>14</v>
      </c>
      <c r="Z210" s="199"/>
      <c r="AA210" s="199"/>
      <c r="AB210" s="199"/>
      <c r="AC210" s="199"/>
      <c r="AD210" s="199"/>
      <c r="AE210" s="199"/>
      <c r="AF210" s="199"/>
      <c r="AG210" s="199"/>
      <c r="AH210" s="199"/>
      <c r="AI210" s="199"/>
      <c r="AJ210" s="199"/>
      <c r="AK210" s="199"/>
      <c r="AL210" s="199"/>
      <c r="AM210" s="199"/>
      <c r="AN210" s="199"/>
      <c r="AO210" s="199"/>
      <c r="AP210" s="199"/>
      <c r="AQ210" s="199"/>
      <c r="AR210" s="199"/>
      <c r="AS210" s="199"/>
      <c r="AT210" s="199"/>
      <c r="AU210" s="199"/>
      <c r="AV210" s="199"/>
      <c r="AW210" s="199"/>
      <c r="AX210" s="199"/>
      <c r="AY210" s="199"/>
      <c r="AZ210" s="199"/>
      <c r="BA210" s="199"/>
      <c r="BB210" s="199"/>
      <c r="BC210" s="199"/>
      <c r="BD210" s="199"/>
      <c r="BE210" s="437">
        <f t="shared" si="82"/>
        <v>0</v>
      </c>
      <c r="BF210" s="438">
        <f t="shared" si="80"/>
        <v>0</v>
      </c>
      <c r="BG210" s="203">
        <f t="shared" si="85"/>
        <v>0</v>
      </c>
      <c r="BH210" s="203">
        <f t="shared" si="86"/>
        <v>0</v>
      </c>
      <c r="BI210" s="204">
        <f t="shared" si="83"/>
        <v>0</v>
      </c>
      <c r="BJ210" s="205">
        <f t="shared" si="84"/>
        <v>0</v>
      </c>
    </row>
    <row r="211" spans="2:65" ht="15.5" x14ac:dyDescent="0.35">
      <c r="B211" s="177"/>
      <c r="C211" s="444"/>
      <c r="D211" s="445"/>
      <c r="E211" s="445"/>
      <c r="F211" s="445"/>
      <c r="G211" s="445"/>
      <c r="H211" s="445"/>
      <c r="I211" s="445"/>
      <c r="J211" s="445"/>
      <c r="K211" s="445"/>
      <c r="L211" s="445"/>
      <c r="M211" s="445"/>
      <c r="N211" s="445"/>
      <c r="O211" s="446"/>
      <c r="P211" s="239"/>
      <c r="Q211" s="178"/>
      <c r="X211" s="177"/>
      <c r="Y211" s="198">
        <v>15</v>
      </c>
      <c r="Z211" s="199"/>
      <c r="AA211" s="199"/>
      <c r="AB211" s="199"/>
      <c r="AC211" s="199"/>
      <c r="AD211" s="199"/>
      <c r="AE211" s="199"/>
      <c r="AF211" s="199"/>
      <c r="AG211" s="199"/>
      <c r="AH211" s="199"/>
      <c r="AI211" s="199"/>
      <c r="AJ211" s="199"/>
      <c r="AK211" s="199"/>
      <c r="AL211" s="199"/>
      <c r="AM211" s="199"/>
      <c r="AN211" s="199"/>
      <c r="AO211" s="199"/>
      <c r="AP211" s="199"/>
      <c r="AQ211" s="199"/>
      <c r="AR211" s="199"/>
      <c r="AS211" s="199"/>
      <c r="AT211" s="199"/>
      <c r="AU211" s="199"/>
      <c r="AV211" s="199"/>
      <c r="AW211" s="199"/>
      <c r="AX211" s="199"/>
      <c r="AY211" s="199"/>
      <c r="AZ211" s="199"/>
      <c r="BA211" s="199"/>
      <c r="BB211" s="199"/>
      <c r="BC211" s="199"/>
      <c r="BD211" s="199"/>
      <c r="BE211" s="437">
        <f t="shared" si="82"/>
        <v>0</v>
      </c>
      <c r="BF211" s="438">
        <f t="shared" si="80"/>
        <v>0</v>
      </c>
      <c r="BG211" s="203">
        <f t="shared" si="85"/>
        <v>0</v>
      </c>
      <c r="BH211" s="203">
        <f t="shared" si="86"/>
        <v>0</v>
      </c>
      <c r="BI211" s="204">
        <f t="shared" si="83"/>
        <v>0</v>
      </c>
      <c r="BJ211" s="205">
        <f t="shared" si="84"/>
        <v>0</v>
      </c>
    </row>
    <row r="212" spans="2:65" ht="15.5" x14ac:dyDescent="0.35">
      <c r="B212" s="177"/>
      <c r="C212" s="447"/>
      <c r="D212" s="448"/>
      <c r="E212" s="448"/>
      <c r="F212" s="448"/>
      <c r="G212" s="448"/>
      <c r="H212" s="448"/>
      <c r="I212" s="448"/>
      <c r="J212" s="448"/>
      <c r="K212" s="448"/>
      <c r="L212" s="448"/>
      <c r="M212" s="448"/>
      <c r="N212" s="448"/>
      <c r="O212" s="449"/>
      <c r="P212" s="239"/>
      <c r="Q212" s="178"/>
      <c r="X212" s="177"/>
      <c r="Y212" s="198">
        <v>16</v>
      </c>
      <c r="Z212" s="199"/>
      <c r="AA212" s="199"/>
      <c r="AB212" s="199"/>
      <c r="AC212" s="199"/>
      <c r="AD212" s="199"/>
      <c r="AE212" s="199"/>
      <c r="AF212" s="199"/>
      <c r="AG212" s="199"/>
      <c r="AH212" s="199"/>
      <c r="AI212" s="199"/>
      <c r="AJ212" s="199"/>
      <c r="AK212" s="199"/>
      <c r="AL212" s="199"/>
      <c r="AM212" s="199"/>
      <c r="AN212" s="199"/>
      <c r="AO212" s="199"/>
      <c r="AP212" s="199"/>
      <c r="AQ212" s="199"/>
      <c r="AR212" s="199"/>
      <c r="AS212" s="199"/>
      <c r="AT212" s="199"/>
      <c r="AU212" s="199"/>
      <c r="AV212" s="199"/>
      <c r="AW212" s="199"/>
      <c r="AX212" s="199"/>
      <c r="AY212" s="199"/>
      <c r="AZ212" s="199"/>
      <c r="BA212" s="199"/>
      <c r="BB212" s="199"/>
      <c r="BC212" s="199"/>
      <c r="BD212" s="199"/>
      <c r="BE212" s="437">
        <f t="shared" si="82"/>
        <v>0</v>
      </c>
      <c r="BF212" s="438">
        <f t="shared" si="80"/>
        <v>0</v>
      </c>
      <c r="BG212" s="203">
        <f t="shared" si="85"/>
        <v>0</v>
      </c>
      <c r="BH212" s="203">
        <f t="shared" si="86"/>
        <v>0</v>
      </c>
      <c r="BI212" s="204">
        <f t="shared" si="83"/>
        <v>0</v>
      </c>
      <c r="BJ212" s="205">
        <f t="shared" si="84"/>
        <v>0</v>
      </c>
    </row>
    <row r="213" spans="2:65" ht="15.5" x14ac:dyDescent="0.35">
      <c r="B213" s="177"/>
      <c r="C213" s="447"/>
      <c r="D213" s="448"/>
      <c r="E213" s="448"/>
      <c r="F213" s="448"/>
      <c r="G213" s="448"/>
      <c r="H213" s="448"/>
      <c r="I213" s="448"/>
      <c r="J213" s="448"/>
      <c r="K213" s="448"/>
      <c r="L213" s="448"/>
      <c r="M213" s="448"/>
      <c r="N213" s="448"/>
      <c r="O213" s="449"/>
      <c r="P213" s="239"/>
      <c r="Q213" s="178"/>
      <c r="X213" s="177"/>
      <c r="Y213" s="198">
        <v>17</v>
      </c>
      <c r="Z213" s="199"/>
      <c r="AA213" s="199"/>
      <c r="AB213" s="199"/>
      <c r="AC213" s="199"/>
      <c r="AD213" s="199"/>
      <c r="AE213" s="199"/>
      <c r="AF213" s="199"/>
      <c r="AG213" s="199"/>
      <c r="AH213" s="199"/>
      <c r="AI213" s="199"/>
      <c r="AJ213" s="199"/>
      <c r="AK213" s="199"/>
      <c r="AL213" s="199"/>
      <c r="AM213" s="199"/>
      <c r="AN213" s="199"/>
      <c r="AO213" s="199"/>
      <c r="AP213" s="199"/>
      <c r="AQ213" s="199"/>
      <c r="AR213" s="199"/>
      <c r="AS213" s="199"/>
      <c r="AT213" s="199"/>
      <c r="AU213" s="199"/>
      <c r="AV213" s="199"/>
      <c r="AW213" s="199"/>
      <c r="AX213" s="199"/>
      <c r="AY213" s="199"/>
      <c r="AZ213" s="199"/>
      <c r="BA213" s="199"/>
      <c r="BB213" s="199"/>
      <c r="BC213" s="199"/>
      <c r="BD213" s="199"/>
      <c r="BE213" s="437">
        <f t="shared" si="82"/>
        <v>0</v>
      </c>
      <c r="BF213" s="438">
        <f t="shared" si="80"/>
        <v>0</v>
      </c>
      <c r="BG213" s="203">
        <f t="shared" si="85"/>
        <v>0</v>
      </c>
      <c r="BH213" s="203">
        <f t="shared" si="86"/>
        <v>0</v>
      </c>
      <c r="BI213" s="204">
        <f t="shared" si="83"/>
        <v>0</v>
      </c>
      <c r="BJ213" s="205">
        <f t="shared" si="84"/>
        <v>0</v>
      </c>
    </row>
    <row r="214" spans="2:65" ht="15.5" x14ac:dyDescent="0.35">
      <c r="B214" s="177"/>
      <c r="C214" s="447"/>
      <c r="D214" s="448"/>
      <c r="E214" s="448"/>
      <c r="F214" s="448"/>
      <c r="G214" s="448"/>
      <c r="H214" s="448"/>
      <c r="I214" s="448"/>
      <c r="J214" s="448"/>
      <c r="K214" s="448"/>
      <c r="L214" s="448"/>
      <c r="M214" s="448"/>
      <c r="N214" s="448"/>
      <c r="O214" s="449"/>
      <c r="P214" s="239"/>
      <c r="Q214" s="178"/>
      <c r="X214" s="177"/>
      <c r="Y214" s="198">
        <v>18</v>
      </c>
      <c r="Z214" s="199"/>
      <c r="AA214" s="199"/>
      <c r="AB214" s="199"/>
      <c r="AC214" s="199"/>
      <c r="AD214" s="199"/>
      <c r="AE214" s="199"/>
      <c r="AF214" s="199"/>
      <c r="AG214" s="199"/>
      <c r="AH214" s="199"/>
      <c r="AI214" s="199"/>
      <c r="AJ214" s="199"/>
      <c r="AK214" s="199"/>
      <c r="AL214" s="199"/>
      <c r="AM214" s="199"/>
      <c r="AN214" s="199"/>
      <c r="AO214" s="199"/>
      <c r="AP214" s="199"/>
      <c r="AQ214" s="199"/>
      <c r="AR214" s="199"/>
      <c r="AS214" s="199"/>
      <c r="AT214" s="199"/>
      <c r="AU214" s="199"/>
      <c r="AV214" s="199"/>
      <c r="AW214" s="199"/>
      <c r="AX214" s="199"/>
      <c r="AY214" s="199"/>
      <c r="AZ214" s="199"/>
      <c r="BA214" s="199"/>
      <c r="BB214" s="199"/>
      <c r="BC214" s="199"/>
      <c r="BD214" s="199"/>
      <c r="BE214" s="437">
        <f t="shared" si="82"/>
        <v>0</v>
      </c>
      <c r="BF214" s="438">
        <f t="shared" si="80"/>
        <v>0</v>
      </c>
      <c r="BG214" s="203">
        <f t="shared" si="85"/>
        <v>0</v>
      </c>
      <c r="BH214" s="203">
        <f t="shared" si="86"/>
        <v>0</v>
      </c>
      <c r="BI214" s="204">
        <f t="shared" si="83"/>
        <v>0</v>
      </c>
      <c r="BJ214" s="205">
        <f t="shared" si="84"/>
        <v>0</v>
      </c>
    </row>
    <row r="215" spans="2:65" ht="15.5" x14ac:dyDescent="0.35">
      <c r="B215" s="177"/>
      <c r="C215" s="447"/>
      <c r="D215" s="448"/>
      <c r="E215" s="448"/>
      <c r="F215" s="448"/>
      <c r="G215" s="448"/>
      <c r="H215" s="448"/>
      <c r="I215" s="448"/>
      <c r="J215" s="448"/>
      <c r="K215" s="448"/>
      <c r="L215" s="448"/>
      <c r="M215" s="448"/>
      <c r="N215" s="448"/>
      <c r="O215" s="449"/>
      <c r="P215" s="239"/>
      <c r="Q215" s="178"/>
      <c r="X215" s="177"/>
      <c r="Y215" s="198">
        <v>19</v>
      </c>
      <c r="Z215" s="199"/>
      <c r="AA215" s="199"/>
      <c r="AB215" s="199"/>
      <c r="AC215" s="199"/>
      <c r="AD215" s="199"/>
      <c r="AE215" s="199"/>
      <c r="AF215" s="199"/>
      <c r="AG215" s="199"/>
      <c r="AH215" s="199"/>
      <c r="AI215" s="199"/>
      <c r="AJ215" s="199"/>
      <c r="AK215" s="199"/>
      <c r="AL215" s="199"/>
      <c r="AM215" s="199"/>
      <c r="AN215" s="199"/>
      <c r="AO215" s="199"/>
      <c r="AP215" s="199"/>
      <c r="AQ215" s="199"/>
      <c r="AR215" s="199"/>
      <c r="AS215" s="199"/>
      <c r="AT215" s="199"/>
      <c r="AU215" s="199"/>
      <c r="AV215" s="199"/>
      <c r="AW215" s="199"/>
      <c r="AX215" s="199"/>
      <c r="AY215" s="199"/>
      <c r="AZ215" s="199"/>
      <c r="BA215" s="199"/>
      <c r="BB215" s="199"/>
      <c r="BC215" s="199"/>
      <c r="BD215" s="199"/>
      <c r="BE215" s="437">
        <f t="shared" si="82"/>
        <v>0</v>
      </c>
      <c r="BF215" s="438">
        <f t="shared" si="80"/>
        <v>0</v>
      </c>
      <c r="BG215" s="203">
        <f t="shared" si="85"/>
        <v>0</v>
      </c>
      <c r="BH215" s="203">
        <f t="shared" si="86"/>
        <v>0</v>
      </c>
      <c r="BI215" s="204">
        <f t="shared" si="83"/>
        <v>0</v>
      </c>
      <c r="BJ215" s="205">
        <f t="shared" si="84"/>
        <v>0</v>
      </c>
    </row>
    <row r="216" spans="2:65" ht="15.75" customHeight="1" x14ac:dyDescent="0.35">
      <c r="B216" s="177"/>
      <c r="C216" s="447"/>
      <c r="D216" s="448"/>
      <c r="E216" s="448"/>
      <c r="F216" s="448"/>
      <c r="G216" s="448"/>
      <c r="H216" s="448"/>
      <c r="I216" s="448"/>
      <c r="J216" s="448"/>
      <c r="K216" s="448"/>
      <c r="L216" s="448"/>
      <c r="M216" s="448"/>
      <c r="N216" s="448"/>
      <c r="O216" s="449"/>
      <c r="P216" s="239"/>
      <c r="Q216" s="178"/>
      <c r="X216" s="177"/>
      <c r="Y216" s="198">
        <v>20</v>
      </c>
      <c r="Z216" s="199"/>
      <c r="AA216" s="199"/>
      <c r="AB216" s="199"/>
      <c r="AC216" s="199"/>
      <c r="AD216" s="199"/>
      <c r="AE216" s="199"/>
      <c r="AF216" s="199"/>
      <c r="AG216" s="199"/>
      <c r="AH216" s="199"/>
      <c r="AI216" s="199"/>
      <c r="AJ216" s="199"/>
      <c r="AK216" s="199"/>
      <c r="AL216" s="199"/>
      <c r="AM216" s="199"/>
      <c r="AN216" s="199"/>
      <c r="AO216" s="199"/>
      <c r="AP216" s="199"/>
      <c r="AQ216" s="199"/>
      <c r="AR216" s="199"/>
      <c r="AS216" s="199"/>
      <c r="AT216" s="199"/>
      <c r="AU216" s="199"/>
      <c r="AV216" s="199"/>
      <c r="AW216" s="199"/>
      <c r="AX216" s="199"/>
      <c r="AY216" s="199"/>
      <c r="AZ216" s="199"/>
      <c r="BA216" s="199"/>
      <c r="BB216" s="199"/>
      <c r="BC216" s="199"/>
      <c r="BD216" s="199"/>
      <c r="BE216" s="437">
        <f t="shared" si="82"/>
        <v>0</v>
      </c>
      <c r="BF216" s="438">
        <f t="shared" si="80"/>
        <v>0</v>
      </c>
      <c r="BG216" s="203">
        <f t="shared" si="85"/>
        <v>0</v>
      </c>
      <c r="BH216" s="203">
        <f t="shared" si="86"/>
        <v>0</v>
      </c>
      <c r="BI216" s="204">
        <f t="shared" si="83"/>
        <v>0</v>
      </c>
      <c r="BJ216" s="205">
        <f t="shared" si="84"/>
        <v>0</v>
      </c>
    </row>
    <row r="217" spans="2:65" ht="15.75" customHeight="1" x14ac:dyDescent="0.35">
      <c r="B217" s="177"/>
      <c r="C217" s="450"/>
      <c r="D217" s="451"/>
      <c r="E217" s="451"/>
      <c r="F217" s="451"/>
      <c r="G217" s="451"/>
      <c r="H217" s="451"/>
      <c r="I217" s="451"/>
      <c r="J217" s="451"/>
      <c r="K217" s="451"/>
      <c r="L217" s="451"/>
      <c r="M217" s="451"/>
      <c r="N217" s="451"/>
      <c r="O217" s="452"/>
      <c r="P217" s="239"/>
      <c r="Q217" s="178"/>
      <c r="X217" s="177"/>
      <c r="Y217" s="198">
        <v>21</v>
      </c>
      <c r="Z217" s="199"/>
      <c r="AA217" s="199"/>
      <c r="AB217" s="199"/>
      <c r="AC217" s="199"/>
      <c r="AD217" s="199"/>
      <c r="AE217" s="199"/>
      <c r="AF217" s="199"/>
      <c r="AG217" s="199"/>
      <c r="AH217" s="199"/>
      <c r="AI217" s="199"/>
      <c r="AJ217" s="199"/>
      <c r="AK217" s="199"/>
      <c r="AL217" s="199"/>
      <c r="AM217" s="199"/>
      <c r="AN217" s="199"/>
      <c r="AO217" s="199"/>
      <c r="AP217" s="199"/>
      <c r="AQ217" s="199"/>
      <c r="AR217" s="199"/>
      <c r="AS217" s="199"/>
      <c r="AT217" s="199"/>
      <c r="AU217" s="199"/>
      <c r="AV217" s="199"/>
      <c r="AW217" s="199"/>
      <c r="AX217" s="199"/>
      <c r="AY217" s="199"/>
      <c r="AZ217" s="199"/>
      <c r="BA217" s="199"/>
      <c r="BB217" s="199"/>
      <c r="BC217" s="199"/>
      <c r="BD217" s="199"/>
      <c r="BE217" s="437">
        <f t="shared" si="82"/>
        <v>0</v>
      </c>
      <c r="BF217" s="438">
        <f t="shared" si="80"/>
        <v>0</v>
      </c>
      <c r="BG217" s="203">
        <f t="shared" si="85"/>
        <v>0</v>
      </c>
      <c r="BH217" s="203">
        <f t="shared" si="86"/>
        <v>0</v>
      </c>
      <c r="BI217" s="204">
        <f t="shared" si="83"/>
        <v>0</v>
      </c>
      <c r="BJ217" s="205">
        <f t="shared" si="84"/>
        <v>0</v>
      </c>
    </row>
    <row r="218" spans="2:65" ht="15.75" customHeight="1" thickBot="1" x14ac:dyDescent="0.4">
      <c r="B218" s="183"/>
      <c r="C218" s="185"/>
      <c r="D218" s="185"/>
      <c r="E218" s="185"/>
      <c r="F218" s="185"/>
      <c r="G218" s="185"/>
      <c r="H218" s="185"/>
      <c r="I218" s="185"/>
      <c r="J218" s="237"/>
      <c r="K218" s="240"/>
      <c r="L218" s="240"/>
      <c r="M218" s="240"/>
      <c r="N218" s="240"/>
      <c r="O218" s="240"/>
      <c r="P218" s="240"/>
      <c r="Q218" s="186"/>
      <c r="X218" s="177"/>
      <c r="Y218" s="198">
        <v>22</v>
      </c>
      <c r="Z218" s="199"/>
      <c r="AA218" s="199"/>
      <c r="AB218" s="199"/>
      <c r="AC218" s="199"/>
      <c r="AD218" s="199"/>
      <c r="AE218" s="199"/>
      <c r="AF218" s="199"/>
      <c r="AG218" s="199"/>
      <c r="AH218" s="199"/>
      <c r="AI218" s="199"/>
      <c r="AJ218" s="199"/>
      <c r="AK218" s="199"/>
      <c r="AL218" s="199"/>
      <c r="AM218" s="199"/>
      <c r="AN218" s="199"/>
      <c r="AO218" s="199"/>
      <c r="AP218" s="199"/>
      <c r="AQ218" s="199"/>
      <c r="AR218" s="199"/>
      <c r="AS218" s="199"/>
      <c r="AT218" s="199"/>
      <c r="AU218" s="199"/>
      <c r="AV218" s="199"/>
      <c r="AW218" s="199"/>
      <c r="AX218" s="199"/>
      <c r="AY218" s="199"/>
      <c r="AZ218" s="199"/>
      <c r="BA218" s="199"/>
      <c r="BB218" s="199"/>
      <c r="BC218" s="199"/>
      <c r="BD218" s="199"/>
      <c r="BE218" s="437">
        <f t="shared" si="82"/>
        <v>0</v>
      </c>
      <c r="BF218" s="438">
        <f t="shared" si="80"/>
        <v>0</v>
      </c>
      <c r="BG218" s="203">
        <f t="shared" si="85"/>
        <v>0</v>
      </c>
      <c r="BH218" s="203">
        <f t="shared" si="86"/>
        <v>0</v>
      </c>
      <c r="BI218" s="204">
        <f t="shared" si="83"/>
        <v>0</v>
      </c>
      <c r="BJ218" s="205">
        <f t="shared" si="84"/>
        <v>0</v>
      </c>
      <c r="BM218" s="13" t="s">
        <v>130</v>
      </c>
    </row>
    <row r="219" spans="2:65" ht="15.75" customHeight="1" thickBot="1" x14ac:dyDescent="0.4">
      <c r="B219" s="170" t="str">
        <f>"Version: " &amp; Version</f>
        <v>Version: RD2 FINAL</v>
      </c>
      <c r="C219" s="171"/>
      <c r="D219" s="171"/>
      <c r="E219" s="171"/>
      <c r="F219" s="171"/>
      <c r="G219" s="171"/>
      <c r="H219" s="171"/>
      <c r="I219" s="171"/>
      <c r="J219" s="125"/>
      <c r="K219" s="125"/>
      <c r="L219" s="125"/>
      <c r="M219" s="125"/>
      <c r="N219" s="125"/>
      <c r="O219" s="125"/>
      <c r="P219" s="125"/>
      <c r="Q219" s="172"/>
      <c r="R219" s="150"/>
      <c r="S219" s="151" t="s">
        <v>150</v>
      </c>
      <c r="T219" s="152"/>
      <c r="U219" s="152"/>
      <c r="V219" s="153"/>
      <c r="X219" s="177"/>
      <c r="Y219" s="198">
        <v>23</v>
      </c>
      <c r="Z219" s="199"/>
      <c r="AA219" s="199"/>
      <c r="AB219" s="199"/>
      <c r="AC219" s="199"/>
      <c r="AD219" s="199"/>
      <c r="AE219" s="199"/>
      <c r="AF219" s="199"/>
      <c r="AG219" s="199"/>
      <c r="AH219" s="199"/>
      <c r="AI219" s="199"/>
      <c r="AJ219" s="199"/>
      <c r="AK219" s="199"/>
      <c r="AL219" s="199"/>
      <c r="AM219" s="199"/>
      <c r="AN219" s="199"/>
      <c r="AO219" s="199"/>
      <c r="AP219" s="199"/>
      <c r="AQ219" s="199"/>
      <c r="AR219" s="199"/>
      <c r="AS219" s="199"/>
      <c r="AT219" s="199"/>
      <c r="AU219" s="199"/>
      <c r="AV219" s="199"/>
      <c r="AW219" s="199"/>
      <c r="AX219" s="199"/>
      <c r="AY219" s="199"/>
      <c r="AZ219" s="199"/>
      <c r="BA219" s="199"/>
      <c r="BB219" s="199"/>
      <c r="BC219" s="199"/>
      <c r="BD219" s="199"/>
      <c r="BE219" s="437">
        <f t="shared" si="82"/>
        <v>0</v>
      </c>
      <c r="BF219" s="438">
        <f t="shared" si="80"/>
        <v>0</v>
      </c>
      <c r="BG219" s="203">
        <f t="shared" si="85"/>
        <v>0</v>
      </c>
      <c r="BH219" s="203">
        <f t="shared" si="86"/>
        <v>0</v>
      </c>
      <c r="BI219" s="204">
        <f t="shared" si="83"/>
        <v>0</v>
      </c>
      <c r="BJ219" s="205">
        <f t="shared" si="84"/>
        <v>0</v>
      </c>
      <c r="BL219" s="13">
        <f>COUNTIF(Z197:BD220,"&gt;"&amp;MxDisch1)</f>
        <v>0</v>
      </c>
      <c r="BM219" s="13" t="s">
        <v>131</v>
      </c>
    </row>
    <row r="220" spans="2:65" ht="15.75" customHeight="1" x14ac:dyDescent="0.35">
      <c r="B220" s="173"/>
      <c r="C220" s="72"/>
      <c r="D220" s="72"/>
      <c r="E220" s="72"/>
      <c r="F220" s="72"/>
      <c r="G220" s="72"/>
      <c r="H220" s="72"/>
      <c r="I220" s="173" t="s">
        <v>151</v>
      </c>
      <c r="J220" s="72"/>
      <c r="K220" s="72"/>
      <c r="L220" s="72"/>
      <c r="M220" s="72"/>
      <c r="N220" s="72"/>
      <c r="O220" s="72"/>
      <c r="P220" s="72"/>
      <c r="Q220" s="174"/>
      <c r="R220" s="154">
        <f>BL380</f>
        <v>0</v>
      </c>
      <c r="S220" s="155" t="s">
        <v>131</v>
      </c>
      <c r="T220" s="156"/>
      <c r="U220" s="156"/>
      <c r="V220" s="157"/>
      <c r="X220" s="177"/>
      <c r="Y220" s="206">
        <v>24</v>
      </c>
      <c r="Z220" s="207"/>
      <c r="AA220" s="207"/>
      <c r="AB220" s="207"/>
      <c r="AC220" s="207"/>
      <c r="AD220" s="207"/>
      <c r="AE220" s="207"/>
      <c r="AF220" s="207"/>
      <c r="AG220" s="207"/>
      <c r="AH220" s="207"/>
      <c r="AI220" s="207"/>
      <c r="AJ220" s="207"/>
      <c r="AK220" s="207"/>
      <c r="AL220" s="207"/>
      <c r="AM220" s="207"/>
      <c r="AN220" s="207"/>
      <c r="AO220" s="207"/>
      <c r="AP220" s="207"/>
      <c r="AQ220" s="207"/>
      <c r="AR220" s="207"/>
      <c r="AS220" s="207"/>
      <c r="AT220" s="207"/>
      <c r="AU220" s="207"/>
      <c r="AV220" s="207"/>
      <c r="AW220" s="207"/>
      <c r="AX220" s="207"/>
      <c r="AY220" s="207"/>
      <c r="AZ220" s="207"/>
      <c r="BA220" s="207"/>
      <c r="BB220" s="207"/>
      <c r="BC220" s="207"/>
      <c r="BD220" s="207"/>
      <c r="BE220" s="442">
        <f t="shared" si="82"/>
        <v>0</v>
      </c>
      <c r="BF220" s="443">
        <f t="shared" si="80"/>
        <v>0</v>
      </c>
      <c r="BG220" s="208">
        <f>SUM($Z220:$BD220)</f>
        <v>0</v>
      </c>
      <c r="BH220" s="208">
        <v>0</v>
      </c>
      <c r="BI220" s="209">
        <f t="shared" si="83"/>
        <v>0</v>
      </c>
      <c r="BJ220" s="210">
        <f t="shared" si="84"/>
        <v>0</v>
      </c>
      <c r="BL220" s="13">
        <f>COUNTIF(Z197:BD220,"&lt;"&amp;-MxChgRate1)</f>
        <v>0</v>
      </c>
      <c r="BM220" s="13" t="s">
        <v>132</v>
      </c>
    </row>
    <row r="221" spans="2:65" ht="15.75" customHeight="1" x14ac:dyDescent="0.35">
      <c r="B221" s="177"/>
      <c r="C221" s="72"/>
      <c r="D221" s="72"/>
      <c r="E221" s="72"/>
      <c r="F221" s="72"/>
      <c r="G221" s="72"/>
      <c r="H221" s="72"/>
      <c r="I221" s="173" t="s">
        <v>152</v>
      </c>
      <c r="J221" s="72"/>
      <c r="K221" s="72"/>
      <c r="L221" s="72"/>
      <c r="M221" s="72"/>
      <c r="N221" s="72"/>
      <c r="O221" s="72"/>
      <c r="P221" s="72"/>
      <c r="Q221" s="174"/>
      <c r="R221" s="158">
        <f>BL381</f>
        <v>0</v>
      </c>
      <c r="S221" s="159" t="s">
        <v>132</v>
      </c>
      <c r="T221" s="160"/>
      <c r="U221" s="160"/>
      <c r="V221" s="161"/>
      <c r="X221" s="177"/>
      <c r="Y221" s="182"/>
      <c r="Z221" s="218" t="str">
        <f t="shared" ref="Z221:BD221" si="87">IF(SUM(Z197:Z220)&gt;0,"Verify","")</f>
        <v/>
      </c>
      <c r="AA221" s="218" t="str">
        <f t="shared" si="87"/>
        <v/>
      </c>
      <c r="AB221" s="218" t="str">
        <f t="shared" si="87"/>
        <v/>
      </c>
      <c r="AC221" s="218" t="str">
        <f t="shared" si="87"/>
        <v/>
      </c>
      <c r="AD221" s="218" t="str">
        <f t="shared" si="87"/>
        <v/>
      </c>
      <c r="AE221" s="218" t="str">
        <f t="shared" si="87"/>
        <v/>
      </c>
      <c r="AF221" s="218" t="str">
        <f t="shared" si="87"/>
        <v/>
      </c>
      <c r="AG221" s="218" t="str">
        <f t="shared" si="87"/>
        <v/>
      </c>
      <c r="AH221" s="218" t="str">
        <f t="shared" si="87"/>
        <v/>
      </c>
      <c r="AI221" s="218" t="str">
        <f t="shared" si="87"/>
        <v/>
      </c>
      <c r="AJ221" s="218" t="str">
        <f t="shared" si="87"/>
        <v/>
      </c>
      <c r="AK221" s="218" t="str">
        <f t="shared" si="87"/>
        <v/>
      </c>
      <c r="AL221" s="218" t="str">
        <f t="shared" si="87"/>
        <v/>
      </c>
      <c r="AM221" s="218" t="str">
        <f t="shared" si="87"/>
        <v/>
      </c>
      <c r="AN221" s="218" t="str">
        <f t="shared" si="87"/>
        <v/>
      </c>
      <c r="AO221" s="218" t="str">
        <f t="shared" si="87"/>
        <v/>
      </c>
      <c r="AP221" s="218" t="str">
        <f t="shared" si="87"/>
        <v/>
      </c>
      <c r="AQ221" s="218" t="str">
        <f t="shared" si="87"/>
        <v/>
      </c>
      <c r="AR221" s="218" t="str">
        <f t="shared" si="87"/>
        <v/>
      </c>
      <c r="AS221" s="218" t="str">
        <f t="shared" si="87"/>
        <v/>
      </c>
      <c r="AT221" s="218" t="str">
        <f t="shared" si="87"/>
        <v/>
      </c>
      <c r="AU221" s="218" t="str">
        <f t="shared" si="87"/>
        <v/>
      </c>
      <c r="AV221" s="218" t="str">
        <f t="shared" si="87"/>
        <v/>
      </c>
      <c r="AW221" s="218" t="str">
        <f t="shared" si="87"/>
        <v/>
      </c>
      <c r="AX221" s="218" t="str">
        <f t="shared" si="87"/>
        <v/>
      </c>
      <c r="AY221" s="218" t="str">
        <f t="shared" si="87"/>
        <v/>
      </c>
      <c r="AZ221" s="218" t="str">
        <f t="shared" si="87"/>
        <v/>
      </c>
      <c r="BA221" s="218" t="str">
        <f t="shared" si="87"/>
        <v/>
      </c>
      <c r="BB221" s="218" t="str">
        <f t="shared" si="87"/>
        <v/>
      </c>
      <c r="BC221" s="218" t="str">
        <f t="shared" si="87"/>
        <v/>
      </c>
      <c r="BD221" s="218" t="str">
        <f t="shared" si="87"/>
        <v/>
      </c>
      <c r="BE221" s="38"/>
      <c r="BF221" s="38"/>
      <c r="BG221" s="208">
        <f>SUM(BG197:BG220)</f>
        <v>0</v>
      </c>
      <c r="BH221" s="208">
        <f>SUM(BH204:BH219)</f>
        <v>0</v>
      </c>
      <c r="BI221" s="208">
        <f>SUM(BI197:BI220)</f>
        <v>0</v>
      </c>
      <c r="BJ221" s="221">
        <f>SUM(BJ197:BJ220)</f>
        <v>0</v>
      </c>
    </row>
    <row r="222" spans="2:65" ht="15.75" customHeight="1" x14ac:dyDescent="0.35">
      <c r="B222" s="173"/>
      <c r="C222" s="72"/>
      <c r="D222" s="72"/>
      <c r="E222" s="72"/>
      <c r="F222" s="72"/>
      <c r="G222" s="72"/>
      <c r="H222" s="72"/>
      <c r="I222" s="72"/>
      <c r="J222" s="49"/>
      <c r="K222" s="72"/>
      <c r="L222" s="72"/>
      <c r="M222" s="72"/>
      <c r="N222" s="72"/>
      <c r="O222" s="72"/>
      <c r="P222" s="72"/>
      <c r="Q222" s="174"/>
      <c r="R222" s="158"/>
      <c r="S222" s="159"/>
      <c r="T222" s="160"/>
      <c r="U222" s="160"/>
      <c r="V222" s="161"/>
      <c r="X222" s="213"/>
      <c r="Y222" s="214"/>
      <c r="Z222" s="214"/>
      <c r="AA222" s="214"/>
      <c r="AB222" s="214"/>
      <c r="AC222" s="214"/>
      <c r="AD222" s="214"/>
      <c r="AE222" s="214"/>
      <c r="AF222" s="214"/>
      <c r="AG222" s="214"/>
      <c r="AH222" s="214"/>
      <c r="AI222" s="214"/>
      <c r="AJ222" s="214"/>
      <c r="AK222" s="214"/>
      <c r="AL222" s="214"/>
      <c r="AM222" s="214"/>
      <c r="AN222" s="214"/>
      <c r="AO222" s="214"/>
      <c r="AP222" s="214"/>
      <c r="AQ222" s="214"/>
      <c r="AR222" s="214"/>
      <c r="AS222" s="214"/>
      <c r="AT222" s="214"/>
      <c r="AU222" s="214"/>
      <c r="AV222" s="214"/>
      <c r="AW222" s="214"/>
      <c r="AX222" s="214"/>
      <c r="AY222" s="214"/>
      <c r="AZ222" s="214"/>
      <c r="BA222" s="214"/>
      <c r="BB222" s="214"/>
      <c r="BC222" s="214"/>
      <c r="BD222" s="214"/>
      <c r="BE222" s="216"/>
      <c r="BF222" s="216"/>
      <c r="BG222" s="222"/>
      <c r="BH222" s="223"/>
      <c r="BI222" s="223"/>
      <c r="BJ222" s="224"/>
    </row>
    <row r="223" spans="2:65" ht="16" thickBot="1" x14ac:dyDescent="0.4">
      <c r="B223" s="177"/>
      <c r="C223" s="225"/>
      <c r="D223" s="60" t="s">
        <v>118</v>
      </c>
      <c r="E223" s="60" t="s">
        <v>119</v>
      </c>
      <c r="F223" s="60" t="s">
        <v>120</v>
      </c>
      <c r="G223" s="60" t="s">
        <v>121</v>
      </c>
      <c r="H223" s="60" t="s">
        <v>122</v>
      </c>
      <c r="I223" s="60" t="s">
        <v>123</v>
      </c>
      <c r="J223" s="60" t="s">
        <v>124</v>
      </c>
      <c r="K223" s="60" t="s">
        <v>125</v>
      </c>
      <c r="L223" s="60" t="s">
        <v>126</v>
      </c>
      <c r="M223" s="60" t="s">
        <v>127</v>
      </c>
      <c r="N223" s="60" t="s">
        <v>128</v>
      </c>
      <c r="O223" s="60" t="s">
        <v>129</v>
      </c>
      <c r="P223" s="38"/>
      <c r="Q223" s="178"/>
      <c r="R223" s="162"/>
      <c r="S223" s="163"/>
      <c r="T223" s="163"/>
      <c r="U223" s="163"/>
      <c r="V223" s="164"/>
      <c r="X223" s="226"/>
      <c r="Y223" s="227"/>
      <c r="Z223" s="227"/>
      <c r="AA223" s="227"/>
      <c r="AB223" s="227"/>
      <c r="AC223" s="227"/>
      <c r="AD223" s="227"/>
      <c r="AE223" s="227"/>
      <c r="AF223" s="227"/>
      <c r="AG223" s="227"/>
      <c r="AH223" s="227"/>
      <c r="AI223" s="227"/>
      <c r="AJ223" s="227"/>
      <c r="AK223" s="227"/>
      <c r="AL223" s="227"/>
      <c r="AM223" s="227"/>
      <c r="AN223" s="228"/>
      <c r="AO223" s="229"/>
      <c r="AP223" s="229"/>
      <c r="AQ223" s="229"/>
      <c r="AR223" s="229"/>
      <c r="AS223" s="229"/>
      <c r="AT223" s="229"/>
      <c r="AU223" s="229"/>
      <c r="AV223" s="229"/>
      <c r="AW223" s="229"/>
      <c r="AX223" s="229"/>
      <c r="AY223" s="229"/>
      <c r="AZ223" s="229"/>
      <c r="BA223" s="229"/>
      <c r="BB223" s="229"/>
      <c r="BC223" s="229"/>
      <c r="BD223" s="229"/>
      <c r="BE223" s="229"/>
      <c r="BF223" s="229"/>
      <c r="BG223" s="38"/>
      <c r="BH223" s="38"/>
      <c r="BI223" s="38"/>
      <c r="BJ223" s="178"/>
    </row>
    <row r="224" spans="2:65" ht="15.5" x14ac:dyDescent="0.35">
      <c r="B224" s="177"/>
      <c r="C224" s="182"/>
      <c r="D224" s="242"/>
      <c r="E224" s="242"/>
      <c r="F224" s="242"/>
      <c r="G224" s="242"/>
      <c r="H224" s="242"/>
      <c r="I224" s="242"/>
      <c r="J224" s="242"/>
      <c r="K224" s="242"/>
      <c r="L224" s="242"/>
      <c r="M224" s="242"/>
      <c r="N224" s="242"/>
      <c r="O224" s="242"/>
      <c r="P224" s="38"/>
      <c r="Q224" s="178"/>
      <c r="X224" s="177" t="s">
        <v>153</v>
      </c>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178"/>
    </row>
    <row r="225" spans="2:62" ht="15.5" x14ac:dyDescent="0.35">
      <c r="B225" s="177"/>
      <c r="C225" s="243" t="s">
        <v>154</v>
      </c>
      <c r="D225" s="242"/>
      <c r="E225" s="242"/>
      <c r="F225" s="242"/>
      <c r="G225" s="242"/>
      <c r="H225" s="242"/>
      <c r="I225" s="242"/>
      <c r="J225" s="242"/>
      <c r="K225" s="242"/>
      <c r="L225" s="242"/>
      <c r="M225" s="242"/>
      <c r="N225" s="242"/>
      <c r="O225" s="242"/>
      <c r="P225" s="38"/>
      <c r="Q225" s="178"/>
      <c r="X225" s="177"/>
      <c r="Y225" s="38"/>
      <c r="Z225" s="194" t="str">
        <f t="shared" ref="Z225:BD225" si="88">IFERROR(SUMIF(Z228:Z251,"&gt;0",Z228:Z251)/-SUMIF(Z228:Z251,"&lt;0",Z228:Z251),"")</f>
        <v/>
      </c>
      <c r="AA225" s="194" t="str">
        <f t="shared" si="88"/>
        <v/>
      </c>
      <c r="AB225" s="194" t="str">
        <f t="shared" si="88"/>
        <v/>
      </c>
      <c r="AC225" s="194" t="str">
        <f t="shared" si="88"/>
        <v/>
      </c>
      <c r="AD225" s="194" t="str">
        <f t="shared" si="88"/>
        <v/>
      </c>
      <c r="AE225" s="194" t="str">
        <f t="shared" si="88"/>
        <v/>
      </c>
      <c r="AF225" s="194" t="str">
        <f t="shared" si="88"/>
        <v/>
      </c>
      <c r="AG225" s="194" t="str">
        <f t="shared" si="88"/>
        <v/>
      </c>
      <c r="AH225" s="194" t="str">
        <f t="shared" si="88"/>
        <v/>
      </c>
      <c r="AI225" s="194" t="str">
        <f t="shared" si="88"/>
        <v/>
      </c>
      <c r="AJ225" s="194" t="str">
        <f t="shared" si="88"/>
        <v/>
      </c>
      <c r="AK225" s="194" t="str">
        <f t="shared" si="88"/>
        <v/>
      </c>
      <c r="AL225" s="194" t="str">
        <f t="shared" si="88"/>
        <v/>
      </c>
      <c r="AM225" s="194" t="str">
        <f t="shared" si="88"/>
        <v/>
      </c>
      <c r="AN225" s="194" t="str">
        <f t="shared" si="88"/>
        <v/>
      </c>
      <c r="AO225" s="194" t="str">
        <f t="shared" si="88"/>
        <v/>
      </c>
      <c r="AP225" s="194" t="str">
        <f t="shared" si="88"/>
        <v/>
      </c>
      <c r="AQ225" s="194" t="str">
        <f t="shared" si="88"/>
        <v/>
      </c>
      <c r="AR225" s="194" t="str">
        <f t="shared" si="88"/>
        <v/>
      </c>
      <c r="AS225" s="194" t="str">
        <f t="shared" si="88"/>
        <v/>
      </c>
      <c r="AT225" s="194" t="str">
        <f t="shared" si="88"/>
        <v/>
      </c>
      <c r="AU225" s="194" t="str">
        <f t="shared" si="88"/>
        <v/>
      </c>
      <c r="AV225" s="194" t="str">
        <f t="shared" si="88"/>
        <v/>
      </c>
      <c r="AW225" s="194" t="str">
        <f t="shared" si="88"/>
        <v/>
      </c>
      <c r="AX225" s="194" t="str">
        <f t="shared" si="88"/>
        <v/>
      </c>
      <c r="AY225" s="194" t="str">
        <f t="shared" si="88"/>
        <v/>
      </c>
      <c r="AZ225" s="194" t="str">
        <f t="shared" si="88"/>
        <v/>
      </c>
      <c r="BA225" s="194" t="str">
        <f t="shared" si="88"/>
        <v/>
      </c>
      <c r="BB225" s="194" t="str">
        <f t="shared" si="88"/>
        <v/>
      </c>
      <c r="BC225" s="194" t="str">
        <f t="shared" si="88"/>
        <v/>
      </c>
      <c r="BD225" s="194" t="str">
        <f t="shared" si="88"/>
        <v/>
      </c>
      <c r="BE225" s="38"/>
      <c r="BF225" s="38"/>
      <c r="BG225" s="42"/>
      <c r="BH225" s="38"/>
      <c r="BI225" s="38"/>
      <c r="BJ225" s="178"/>
    </row>
    <row r="226" spans="2:62" ht="15.5" x14ac:dyDescent="0.35">
      <c r="B226" s="177"/>
      <c r="C226" s="244" t="s">
        <v>155</v>
      </c>
      <c r="D226" s="242"/>
      <c r="E226" s="242"/>
      <c r="F226" s="242"/>
      <c r="G226" s="242"/>
      <c r="H226" s="242"/>
      <c r="I226" s="242"/>
      <c r="J226" s="242"/>
      <c r="K226" s="242"/>
      <c r="L226" s="242"/>
      <c r="M226" s="242"/>
      <c r="N226" s="242"/>
      <c r="O226" s="242"/>
      <c r="P226" s="38"/>
      <c r="Q226" s="178"/>
      <c r="X226" s="177"/>
      <c r="Y226" s="179" t="s">
        <v>98</v>
      </c>
      <c r="Z226" s="60">
        <v>1</v>
      </c>
      <c r="AA226" s="60">
        <v>2</v>
      </c>
      <c r="AB226" s="60">
        <v>3</v>
      </c>
      <c r="AC226" s="60">
        <v>4</v>
      </c>
      <c r="AD226" s="60">
        <v>5</v>
      </c>
      <c r="AE226" s="60">
        <v>6</v>
      </c>
      <c r="AF226" s="60">
        <v>7</v>
      </c>
      <c r="AG226" s="60">
        <v>8</v>
      </c>
      <c r="AH226" s="60">
        <v>9</v>
      </c>
      <c r="AI226" s="60">
        <v>10</v>
      </c>
      <c r="AJ226" s="60">
        <v>11</v>
      </c>
      <c r="AK226" s="60">
        <v>12</v>
      </c>
      <c r="AL226" s="60">
        <v>13</v>
      </c>
      <c r="AM226" s="60">
        <v>14</v>
      </c>
      <c r="AN226" s="60">
        <v>15</v>
      </c>
      <c r="AO226" s="60">
        <v>16</v>
      </c>
      <c r="AP226" s="60">
        <v>17</v>
      </c>
      <c r="AQ226" s="60">
        <v>18</v>
      </c>
      <c r="AR226" s="60">
        <v>19</v>
      </c>
      <c r="AS226" s="60">
        <v>20</v>
      </c>
      <c r="AT226" s="60">
        <v>21</v>
      </c>
      <c r="AU226" s="60">
        <v>22</v>
      </c>
      <c r="AV226" s="60">
        <v>23</v>
      </c>
      <c r="AW226" s="60">
        <v>24</v>
      </c>
      <c r="AX226" s="60">
        <v>25</v>
      </c>
      <c r="AY226" s="60">
        <v>26</v>
      </c>
      <c r="AZ226" s="60">
        <v>27</v>
      </c>
      <c r="BA226" s="60">
        <v>28</v>
      </c>
      <c r="BB226" s="60">
        <v>29</v>
      </c>
      <c r="BC226" s="60">
        <v>30</v>
      </c>
      <c r="BD226" s="60">
        <v>31</v>
      </c>
      <c r="BE226" s="439" t="s">
        <v>99</v>
      </c>
      <c r="BF226" s="440"/>
      <c r="BG226" s="196" t="s">
        <v>100</v>
      </c>
      <c r="BH226" s="196" t="s">
        <v>101</v>
      </c>
      <c r="BI226" s="196" t="s">
        <v>102</v>
      </c>
      <c r="BJ226" s="197" t="s">
        <v>103</v>
      </c>
    </row>
    <row r="227" spans="2:62" ht="15.5" x14ac:dyDescent="0.35">
      <c r="B227" s="177"/>
      <c r="C227" s="182"/>
      <c r="D227" s="245">
        <f t="shared" ref="D227:O227" si="89">D231-D229</f>
        <v>22.14</v>
      </c>
      <c r="E227" s="245">
        <f t="shared" si="89"/>
        <v>20.18</v>
      </c>
      <c r="F227" s="245">
        <f t="shared" si="89"/>
        <v>22.14</v>
      </c>
      <c r="G227" s="245">
        <f t="shared" si="89"/>
        <v>21.43</v>
      </c>
      <c r="H227" s="245">
        <f t="shared" si="89"/>
        <v>22.14</v>
      </c>
      <c r="I227" s="245">
        <f t="shared" si="89"/>
        <v>21.43</v>
      </c>
      <c r="J227" s="245">
        <f t="shared" si="89"/>
        <v>22.14</v>
      </c>
      <c r="K227" s="245">
        <f t="shared" si="89"/>
        <v>22.14</v>
      </c>
      <c r="L227" s="245">
        <f t="shared" si="89"/>
        <v>21.43</v>
      </c>
      <c r="M227" s="245">
        <f t="shared" si="89"/>
        <v>22.14</v>
      </c>
      <c r="N227" s="245">
        <f t="shared" si="89"/>
        <v>21.43</v>
      </c>
      <c r="O227" s="245">
        <f t="shared" si="89"/>
        <v>22.14</v>
      </c>
      <c r="P227" s="38"/>
      <c r="Q227" s="178"/>
      <c r="X227" s="177"/>
      <c r="Y227" s="179"/>
      <c r="Z227" s="60" t="str">
        <f>VLOOKUP(WEEKDAY(CONCATENATE("8","/",Z226,"/",$AJ$6)),$BY$11:$BZ$17,2,FALSE)</f>
        <v>Wed</v>
      </c>
      <c r="AA227" s="60" t="str">
        <f t="shared" ref="AA227:BD227" si="90">VLOOKUP(WEEKDAY(CONCATENATE("8","/",AA226,"/",$AJ$6)),$BY$11:$BZ$17,2,FALSE)</f>
        <v>Thur</v>
      </c>
      <c r="AB227" s="60" t="str">
        <f t="shared" si="90"/>
        <v>Fri</v>
      </c>
      <c r="AC227" s="60" t="str">
        <f t="shared" si="90"/>
        <v>Sat</v>
      </c>
      <c r="AD227" s="60" t="str">
        <f t="shared" si="90"/>
        <v>Sun</v>
      </c>
      <c r="AE227" s="60" t="str">
        <f t="shared" si="90"/>
        <v>Mon</v>
      </c>
      <c r="AF227" s="60" t="str">
        <f t="shared" si="90"/>
        <v>Tues</v>
      </c>
      <c r="AG227" s="60" t="str">
        <f t="shared" si="90"/>
        <v>Wed</v>
      </c>
      <c r="AH227" s="60" t="str">
        <f t="shared" si="90"/>
        <v>Thur</v>
      </c>
      <c r="AI227" s="60" t="str">
        <f t="shared" si="90"/>
        <v>Fri</v>
      </c>
      <c r="AJ227" s="60" t="str">
        <f t="shared" si="90"/>
        <v>Sat</v>
      </c>
      <c r="AK227" s="60" t="str">
        <f t="shared" si="90"/>
        <v>Sun</v>
      </c>
      <c r="AL227" s="60" t="str">
        <f t="shared" si="90"/>
        <v>Mon</v>
      </c>
      <c r="AM227" s="60" t="str">
        <f t="shared" si="90"/>
        <v>Tues</v>
      </c>
      <c r="AN227" s="60" t="str">
        <f t="shared" si="90"/>
        <v>Wed</v>
      </c>
      <c r="AO227" s="60" t="str">
        <f t="shared" si="90"/>
        <v>Thur</v>
      </c>
      <c r="AP227" s="60" t="str">
        <f t="shared" si="90"/>
        <v>Fri</v>
      </c>
      <c r="AQ227" s="60" t="str">
        <f t="shared" si="90"/>
        <v>Sat</v>
      </c>
      <c r="AR227" s="60" t="str">
        <f t="shared" si="90"/>
        <v>Sun</v>
      </c>
      <c r="AS227" s="60" t="str">
        <f t="shared" si="90"/>
        <v>Mon</v>
      </c>
      <c r="AT227" s="60" t="str">
        <f t="shared" si="90"/>
        <v>Tues</v>
      </c>
      <c r="AU227" s="60" t="str">
        <f t="shared" si="90"/>
        <v>Wed</v>
      </c>
      <c r="AV227" s="60" t="str">
        <f t="shared" si="90"/>
        <v>Thur</v>
      </c>
      <c r="AW227" s="60" t="str">
        <f t="shared" si="90"/>
        <v>Fri</v>
      </c>
      <c r="AX227" s="60" t="str">
        <f t="shared" si="90"/>
        <v>Sat</v>
      </c>
      <c r="AY227" s="60" t="str">
        <f t="shared" si="90"/>
        <v>Sun</v>
      </c>
      <c r="AZ227" s="60" t="str">
        <f t="shared" si="90"/>
        <v>Mon</v>
      </c>
      <c r="BA227" s="60" t="str">
        <f t="shared" si="90"/>
        <v>Tues</v>
      </c>
      <c r="BB227" s="60" t="str">
        <f t="shared" si="90"/>
        <v>Wed</v>
      </c>
      <c r="BC227" s="60" t="str">
        <f t="shared" si="90"/>
        <v>Thur</v>
      </c>
      <c r="BD227" s="60" t="str">
        <f t="shared" si="90"/>
        <v>Fri</v>
      </c>
      <c r="BE227" s="439" t="s">
        <v>105</v>
      </c>
      <c r="BF227" s="440"/>
      <c r="BG227" s="196" t="s">
        <v>54</v>
      </c>
      <c r="BH227" s="196" t="s">
        <v>54</v>
      </c>
      <c r="BI227" s="196" t="s">
        <v>54</v>
      </c>
      <c r="BJ227" s="197" t="s">
        <v>54</v>
      </c>
    </row>
    <row r="228" spans="2:62" ht="15.5" x14ac:dyDescent="0.35">
      <c r="B228" s="177"/>
      <c r="C228" s="244" t="s">
        <v>156</v>
      </c>
      <c r="D228" s="187"/>
      <c r="E228" s="187"/>
      <c r="F228" s="187"/>
      <c r="G228" s="246"/>
      <c r="H228" s="242"/>
      <c r="I228" s="242"/>
      <c r="J228" s="242"/>
      <c r="K228" s="242"/>
      <c r="L228" s="242"/>
      <c r="M228" s="242"/>
      <c r="N228" s="242"/>
      <c r="O228" s="242"/>
      <c r="P228" s="38"/>
      <c r="Q228" s="178"/>
      <c r="X228" s="177"/>
      <c r="Y228" s="198">
        <v>1</v>
      </c>
      <c r="Z228" s="199"/>
      <c r="AA228" s="199"/>
      <c r="AB228" s="199"/>
      <c r="AC228" s="199"/>
      <c r="AD228" s="199"/>
      <c r="AE228" s="199"/>
      <c r="AF228" s="199"/>
      <c r="AG228" s="199"/>
      <c r="AH228" s="199"/>
      <c r="AI228" s="199"/>
      <c r="AJ228" s="199"/>
      <c r="AK228" s="199"/>
      <c r="AL228" s="199"/>
      <c r="AM228" s="199"/>
      <c r="AN228" s="199"/>
      <c r="AO228" s="199"/>
      <c r="AP228" s="199"/>
      <c r="AQ228" s="199"/>
      <c r="AR228" s="199"/>
      <c r="AS228" s="199"/>
      <c r="AT228" s="199"/>
      <c r="AU228" s="199"/>
      <c r="AV228" s="199"/>
      <c r="AW228" s="199"/>
      <c r="AX228" s="199"/>
      <c r="AY228" s="199"/>
      <c r="AZ228" s="199"/>
      <c r="BA228" s="199"/>
      <c r="BB228" s="199"/>
      <c r="BC228" s="199"/>
      <c r="BD228" s="199"/>
      <c r="BE228" s="437">
        <f>SUM(Z228:BD228)/COUNT(Z$226:BD$226)</f>
        <v>0</v>
      </c>
      <c r="BF228" s="438">
        <f t="shared" ref="BF228:BF251" si="91">SUM(AA228:BC228)/COUNT(AA$40:BC$40)</f>
        <v>0</v>
      </c>
      <c r="BG228" s="200">
        <f t="shared" ref="BG228:BG234" si="92">SUM($Z228:$BD228)</f>
        <v>0</v>
      </c>
      <c r="BH228" s="200">
        <v>0</v>
      </c>
      <c r="BI228" s="201">
        <f>SUMIF(Z228:BD228,"&lt;0",Z228:BD228)</f>
        <v>0</v>
      </c>
      <c r="BJ228" s="202">
        <f>SUMIF(Z228:BD228,"&gt;0",Z228:BD228)</f>
        <v>0</v>
      </c>
    </row>
    <row r="229" spans="2:62" ht="19.5" customHeight="1" x14ac:dyDescent="0.35">
      <c r="B229" s="177"/>
      <c r="C229" s="182"/>
      <c r="D229" s="245">
        <f t="shared" ref="D229:O229" si="93">ROUND(2/7*D231,2)</f>
        <v>8.86</v>
      </c>
      <c r="E229" s="245">
        <f t="shared" si="93"/>
        <v>8.07</v>
      </c>
      <c r="F229" s="245">
        <f t="shared" si="93"/>
        <v>8.86</v>
      </c>
      <c r="G229" s="245">
        <f t="shared" si="93"/>
        <v>8.57</v>
      </c>
      <c r="H229" s="245">
        <f t="shared" si="93"/>
        <v>8.86</v>
      </c>
      <c r="I229" s="245">
        <f t="shared" si="93"/>
        <v>8.57</v>
      </c>
      <c r="J229" s="245">
        <f t="shared" si="93"/>
        <v>8.86</v>
      </c>
      <c r="K229" s="245">
        <f t="shared" si="93"/>
        <v>8.86</v>
      </c>
      <c r="L229" s="245">
        <f t="shared" si="93"/>
        <v>8.57</v>
      </c>
      <c r="M229" s="245">
        <f t="shared" si="93"/>
        <v>8.86</v>
      </c>
      <c r="N229" s="245">
        <f t="shared" si="93"/>
        <v>8.57</v>
      </c>
      <c r="O229" s="245">
        <f t="shared" si="93"/>
        <v>8.86</v>
      </c>
      <c r="P229" s="38"/>
      <c r="Q229" s="178"/>
      <c r="X229" s="177"/>
      <c r="Y229" s="198">
        <v>2</v>
      </c>
      <c r="Z229" s="199"/>
      <c r="AA229" s="199"/>
      <c r="AB229" s="199"/>
      <c r="AC229" s="199"/>
      <c r="AD229" s="199"/>
      <c r="AE229" s="199"/>
      <c r="AF229" s="199"/>
      <c r="AG229" s="199"/>
      <c r="AH229" s="199"/>
      <c r="AI229" s="199"/>
      <c r="AJ229" s="199"/>
      <c r="AK229" s="199"/>
      <c r="AL229" s="199"/>
      <c r="AM229" s="199"/>
      <c r="AN229" s="199"/>
      <c r="AO229" s="199"/>
      <c r="AP229" s="199"/>
      <c r="AQ229" s="199"/>
      <c r="AR229" s="199"/>
      <c r="AS229" s="199"/>
      <c r="AT229" s="199"/>
      <c r="AU229" s="199"/>
      <c r="AV229" s="199"/>
      <c r="AW229" s="199"/>
      <c r="AX229" s="199"/>
      <c r="AY229" s="199"/>
      <c r="AZ229" s="199"/>
      <c r="BA229" s="199"/>
      <c r="BB229" s="199"/>
      <c r="BC229" s="199"/>
      <c r="BD229" s="199"/>
      <c r="BE229" s="437">
        <f t="shared" ref="BE229:BE251" si="94">SUM(Z229:BD229)/COUNT(Z$226:BD$226)</f>
        <v>0</v>
      </c>
      <c r="BF229" s="438">
        <f t="shared" si="91"/>
        <v>0</v>
      </c>
      <c r="BG229" s="203">
        <f t="shared" si="92"/>
        <v>0</v>
      </c>
      <c r="BH229" s="203">
        <v>0</v>
      </c>
      <c r="BI229" s="204">
        <f t="shared" ref="BI229:BI251" si="95">SUMIF(Z229:BD229,"&lt;0",Z229:BD229)</f>
        <v>0</v>
      </c>
      <c r="BJ229" s="205">
        <f t="shared" ref="BJ229:BJ251" si="96">SUMIF(Z229:BD229,"&gt;0",Z229:BD229)</f>
        <v>0</v>
      </c>
    </row>
    <row r="230" spans="2:62" ht="15.5" x14ac:dyDescent="0.35">
      <c r="B230" s="177"/>
      <c r="C230" s="244" t="s">
        <v>157</v>
      </c>
      <c r="D230" s="242"/>
      <c r="E230" s="242"/>
      <c r="F230" s="242"/>
      <c r="G230" s="242"/>
      <c r="H230" s="242"/>
      <c r="I230" s="242"/>
      <c r="J230" s="242"/>
      <c r="K230" s="242"/>
      <c r="L230" s="242"/>
      <c r="M230" s="242"/>
      <c r="N230" s="242"/>
      <c r="O230" s="242"/>
      <c r="P230" s="38"/>
      <c r="Q230" s="178"/>
      <c r="X230" s="177"/>
      <c r="Y230" s="198">
        <v>3</v>
      </c>
      <c r="Z230" s="199"/>
      <c r="AA230" s="199"/>
      <c r="AB230" s="199"/>
      <c r="AC230" s="199"/>
      <c r="AD230" s="199"/>
      <c r="AE230" s="199"/>
      <c r="AF230" s="199"/>
      <c r="AG230" s="199"/>
      <c r="AH230" s="199"/>
      <c r="AI230" s="199"/>
      <c r="AJ230" s="199"/>
      <c r="AK230" s="199"/>
      <c r="AL230" s="199"/>
      <c r="AM230" s="199"/>
      <c r="AN230" s="199"/>
      <c r="AO230" s="199"/>
      <c r="AP230" s="199"/>
      <c r="AQ230" s="199"/>
      <c r="AR230" s="199"/>
      <c r="AS230" s="199"/>
      <c r="AT230" s="199"/>
      <c r="AU230" s="199"/>
      <c r="AV230" s="199"/>
      <c r="AW230" s="199"/>
      <c r="AX230" s="199"/>
      <c r="AY230" s="199"/>
      <c r="AZ230" s="199"/>
      <c r="BA230" s="199"/>
      <c r="BB230" s="199"/>
      <c r="BC230" s="199"/>
      <c r="BD230" s="199"/>
      <c r="BE230" s="437">
        <f t="shared" si="94"/>
        <v>0</v>
      </c>
      <c r="BF230" s="438">
        <f t="shared" si="91"/>
        <v>0</v>
      </c>
      <c r="BG230" s="203">
        <f t="shared" si="92"/>
        <v>0</v>
      </c>
      <c r="BH230" s="203">
        <v>0</v>
      </c>
      <c r="BI230" s="204">
        <f t="shared" si="95"/>
        <v>0</v>
      </c>
      <c r="BJ230" s="205">
        <f t="shared" si="96"/>
        <v>0</v>
      </c>
    </row>
    <row r="231" spans="2:62" ht="15.5" x14ac:dyDescent="0.35">
      <c r="B231" s="177"/>
      <c r="C231" s="182"/>
      <c r="D231" s="247">
        <v>31</v>
      </c>
      <c r="E231" s="247">
        <v>28.25</v>
      </c>
      <c r="F231" s="247">
        <v>31</v>
      </c>
      <c r="G231" s="247">
        <v>30</v>
      </c>
      <c r="H231" s="247">
        <v>31</v>
      </c>
      <c r="I231" s="247">
        <v>30</v>
      </c>
      <c r="J231" s="247">
        <v>31</v>
      </c>
      <c r="K231" s="247">
        <v>31</v>
      </c>
      <c r="L231" s="247">
        <v>30</v>
      </c>
      <c r="M231" s="247">
        <v>31</v>
      </c>
      <c r="N231" s="247">
        <v>30</v>
      </c>
      <c r="O231" s="247">
        <v>31</v>
      </c>
      <c r="P231" s="38"/>
      <c r="Q231" s="178"/>
      <c r="X231" s="177"/>
      <c r="Y231" s="198">
        <v>4</v>
      </c>
      <c r="Z231" s="199"/>
      <c r="AA231" s="199"/>
      <c r="AB231" s="199"/>
      <c r="AC231" s="199"/>
      <c r="AD231" s="199"/>
      <c r="AE231" s="199"/>
      <c r="AF231" s="199"/>
      <c r="AG231" s="199"/>
      <c r="AH231" s="199"/>
      <c r="AI231" s="199"/>
      <c r="AJ231" s="199"/>
      <c r="AK231" s="199"/>
      <c r="AL231" s="199"/>
      <c r="AM231" s="199"/>
      <c r="AN231" s="199"/>
      <c r="AO231" s="199"/>
      <c r="AP231" s="199"/>
      <c r="AQ231" s="199"/>
      <c r="AR231" s="199"/>
      <c r="AS231" s="199"/>
      <c r="AT231" s="199"/>
      <c r="AU231" s="199"/>
      <c r="AV231" s="199"/>
      <c r="AW231" s="199"/>
      <c r="AX231" s="199"/>
      <c r="AY231" s="199"/>
      <c r="AZ231" s="199"/>
      <c r="BA231" s="199"/>
      <c r="BB231" s="199"/>
      <c r="BC231" s="199"/>
      <c r="BD231" s="199"/>
      <c r="BE231" s="437">
        <f t="shared" si="94"/>
        <v>0</v>
      </c>
      <c r="BF231" s="438">
        <f t="shared" si="91"/>
        <v>0</v>
      </c>
      <c r="BG231" s="203">
        <f t="shared" si="92"/>
        <v>0</v>
      </c>
      <c r="BH231" s="203">
        <v>0</v>
      </c>
      <c r="BI231" s="204">
        <f t="shared" si="95"/>
        <v>0</v>
      </c>
      <c r="BJ231" s="205">
        <f t="shared" si="96"/>
        <v>0</v>
      </c>
    </row>
    <row r="232" spans="2:62" ht="15.5" x14ac:dyDescent="0.35">
      <c r="B232" s="177"/>
      <c r="C232" s="244" t="s">
        <v>158</v>
      </c>
      <c r="D232" s="247"/>
      <c r="E232" s="247"/>
      <c r="F232" s="247"/>
      <c r="G232" s="247"/>
      <c r="H232" s="247"/>
      <c r="I232" s="247"/>
      <c r="J232" s="247"/>
      <c r="K232" s="247"/>
      <c r="L232" s="247"/>
      <c r="M232" s="247"/>
      <c r="N232" s="247"/>
      <c r="O232" s="247"/>
      <c r="P232" s="38"/>
      <c r="Q232" s="178"/>
      <c r="X232" s="177"/>
      <c r="Y232" s="198">
        <v>5</v>
      </c>
      <c r="Z232" s="199"/>
      <c r="AA232" s="199"/>
      <c r="AB232" s="199"/>
      <c r="AC232" s="199"/>
      <c r="AD232" s="199"/>
      <c r="AE232" s="199"/>
      <c r="AF232" s="199"/>
      <c r="AG232" s="199"/>
      <c r="AH232" s="199"/>
      <c r="AI232" s="199"/>
      <c r="AJ232" s="199"/>
      <c r="AK232" s="199"/>
      <c r="AL232" s="199"/>
      <c r="AM232" s="199"/>
      <c r="AN232" s="199"/>
      <c r="AO232" s="199"/>
      <c r="AP232" s="199"/>
      <c r="AQ232" s="199"/>
      <c r="AR232" s="199"/>
      <c r="AS232" s="199"/>
      <c r="AT232" s="199"/>
      <c r="AU232" s="199"/>
      <c r="AV232" s="199"/>
      <c r="AW232" s="199"/>
      <c r="AX232" s="199"/>
      <c r="AY232" s="199"/>
      <c r="AZ232" s="199"/>
      <c r="BA232" s="199"/>
      <c r="BB232" s="199"/>
      <c r="BC232" s="199"/>
      <c r="BD232" s="199"/>
      <c r="BE232" s="437">
        <f t="shared" si="94"/>
        <v>0</v>
      </c>
      <c r="BF232" s="438">
        <f t="shared" si="91"/>
        <v>0</v>
      </c>
      <c r="BG232" s="203">
        <f t="shared" si="92"/>
        <v>0</v>
      </c>
      <c r="BH232" s="203">
        <v>0</v>
      </c>
      <c r="BI232" s="204">
        <f t="shared" si="95"/>
        <v>0</v>
      </c>
      <c r="BJ232" s="205">
        <f t="shared" si="96"/>
        <v>0</v>
      </c>
    </row>
    <row r="233" spans="2:62" ht="15.5" x14ac:dyDescent="0.35">
      <c r="B233" s="177"/>
      <c r="C233" s="182"/>
      <c r="D233" s="247">
        <v>1</v>
      </c>
      <c r="E233" s="247">
        <v>0</v>
      </c>
      <c r="F233" s="247">
        <v>0</v>
      </c>
      <c r="G233" s="247">
        <v>0</v>
      </c>
      <c r="H233" s="247">
        <v>1</v>
      </c>
      <c r="I233" s="247">
        <v>0</v>
      </c>
      <c r="J233" s="247">
        <v>1</v>
      </c>
      <c r="K233" s="247">
        <v>0</v>
      </c>
      <c r="L233" s="247">
        <v>1</v>
      </c>
      <c r="M233" s="247">
        <v>0</v>
      </c>
      <c r="N233" s="247">
        <v>1</v>
      </c>
      <c r="O233" s="247">
        <v>1</v>
      </c>
      <c r="P233" s="38"/>
      <c r="Q233" s="178"/>
      <c r="X233" s="177"/>
      <c r="Y233" s="198">
        <v>6</v>
      </c>
      <c r="Z233" s="199"/>
      <c r="AA233" s="199"/>
      <c r="AB233" s="199"/>
      <c r="AC233" s="199"/>
      <c r="AD233" s="199"/>
      <c r="AE233" s="199"/>
      <c r="AF233" s="199"/>
      <c r="AG233" s="199"/>
      <c r="AH233" s="199"/>
      <c r="AI233" s="199"/>
      <c r="AJ233" s="199"/>
      <c r="AK233" s="199"/>
      <c r="AL233" s="199"/>
      <c r="AM233" s="199"/>
      <c r="AN233" s="199"/>
      <c r="AO233" s="199"/>
      <c r="AP233" s="199"/>
      <c r="AQ233" s="199"/>
      <c r="AR233" s="199"/>
      <c r="AS233" s="199"/>
      <c r="AT233" s="199"/>
      <c r="AU233" s="199"/>
      <c r="AV233" s="199"/>
      <c r="AW233" s="199"/>
      <c r="AX233" s="199"/>
      <c r="AY233" s="199"/>
      <c r="AZ233" s="199"/>
      <c r="BA233" s="199"/>
      <c r="BB233" s="199"/>
      <c r="BC233" s="199"/>
      <c r="BD233" s="199"/>
      <c r="BE233" s="437">
        <f t="shared" si="94"/>
        <v>0</v>
      </c>
      <c r="BF233" s="438">
        <f t="shared" si="91"/>
        <v>0</v>
      </c>
      <c r="BG233" s="203">
        <f t="shared" si="92"/>
        <v>0</v>
      </c>
      <c r="BH233" s="203">
        <v>0</v>
      </c>
      <c r="BI233" s="204">
        <f t="shared" si="95"/>
        <v>0</v>
      </c>
      <c r="BJ233" s="205">
        <f t="shared" si="96"/>
        <v>0</v>
      </c>
    </row>
    <row r="234" spans="2:62" ht="15.5" x14ac:dyDescent="0.35">
      <c r="B234" s="177"/>
      <c r="C234" s="182"/>
      <c r="D234" s="245"/>
      <c r="E234" s="245"/>
      <c r="F234" s="245"/>
      <c r="G234" s="245"/>
      <c r="H234" s="245"/>
      <c r="I234" s="245"/>
      <c r="J234" s="245"/>
      <c r="K234" s="245"/>
      <c r="L234" s="245"/>
      <c r="M234" s="245"/>
      <c r="N234" s="245"/>
      <c r="O234" s="245"/>
      <c r="P234" s="38"/>
      <c r="Q234" s="178"/>
      <c r="X234" s="177"/>
      <c r="Y234" s="198">
        <v>7</v>
      </c>
      <c r="Z234" s="199"/>
      <c r="AA234" s="199"/>
      <c r="AB234" s="199"/>
      <c r="AC234" s="199"/>
      <c r="AD234" s="199"/>
      <c r="AE234" s="199"/>
      <c r="AF234" s="199"/>
      <c r="AG234" s="199"/>
      <c r="AH234" s="199"/>
      <c r="AI234" s="199"/>
      <c r="AJ234" s="199"/>
      <c r="AK234" s="199"/>
      <c r="AL234" s="199"/>
      <c r="AM234" s="199"/>
      <c r="AN234" s="199"/>
      <c r="AO234" s="199"/>
      <c r="AP234" s="199"/>
      <c r="AQ234" s="199"/>
      <c r="AR234" s="199"/>
      <c r="AS234" s="199"/>
      <c r="AT234" s="199"/>
      <c r="AU234" s="199"/>
      <c r="AV234" s="199"/>
      <c r="AW234" s="199"/>
      <c r="AX234" s="199"/>
      <c r="AY234" s="199"/>
      <c r="AZ234" s="199"/>
      <c r="BA234" s="199"/>
      <c r="BB234" s="199"/>
      <c r="BC234" s="199"/>
      <c r="BD234" s="199"/>
      <c r="BE234" s="437">
        <f t="shared" si="94"/>
        <v>0</v>
      </c>
      <c r="BF234" s="438">
        <f t="shared" si="91"/>
        <v>0</v>
      </c>
      <c r="BG234" s="203">
        <f t="shared" si="92"/>
        <v>0</v>
      </c>
      <c r="BH234" s="203">
        <v>0</v>
      </c>
      <c r="BI234" s="204">
        <f t="shared" si="95"/>
        <v>0</v>
      </c>
      <c r="BJ234" s="205">
        <f t="shared" si="96"/>
        <v>0</v>
      </c>
    </row>
    <row r="235" spans="2:62" ht="15.5" x14ac:dyDescent="0.35">
      <c r="B235" s="177"/>
      <c r="C235" s="241" t="s">
        <v>159</v>
      </c>
      <c r="D235" s="242"/>
      <c r="E235" s="242"/>
      <c r="F235" s="242"/>
      <c r="G235" s="242"/>
      <c r="H235" s="242"/>
      <c r="I235" s="242"/>
      <c r="J235" s="242"/>
      <c r="K235" s="242"/>
      <c r="L235" s="242"/>
      <c r="M235" s="242"/>
      <c r="N235" s="242"/>
      <c r="O235" s="242"/>
      <c r="P235" s="38"/>
      <c r="Q235" s="178"/>
      <c r="X235" s="177"/>
      <c r="Y235" s="198">
        <v>8</v>
      </c>
      <c r="Z235" s="199"/>
      <c r="AA235" s="199"/>
      <c r="AB235" s="199"/>
      <c r="AC235" s="199"/>
      <c r="AD235" s="199"/>
      <c r="AE235" s="199"/>
      <c r="AF235" s="199"/>
      <c r="AG235" s="199"/>
      <c r="AH235" s="199"/>
      <c r="AI235" s="199"/>
      <c r="AJ235" s="199"/>
      <c r="AK235" s="199"/>
      <c r="AL235" s="199"/>
      <c r="AM235" s="199"/>
      <c r="AN235" s="199"/>
      <c r="AO235" s="199"/>
      <c r="AP235" s="199"/>
      <c r="AQ235" s="199"/>
      <c r="AR235" s="199"/>
      <c r="AS235" s="199"/>
      <c r="AT235" s="199"/>
      <c r="AU235" s="199"/>
      <c r="AV235" s="199"/>
      <c r="AW235" s="199"/>
      <c r="AX235" s="199"/>
      <c r="AY235" s="199"/>
      <c r="AZ235" s="199"/>
      <c r="BA235" s="199"/>
      <c r="BB235" s="199"/>
      <c r="BC235" s="199"/>
      <c r="BD235" s="199"/>
      <c r="BE235" s="437">
        <f t="shared" si="94"/>
        <v>0</v>
      </c>
      <c r="BF235" s="438">
        <f t="shared" si="91"/>
        <v>0</v>
      </c>
      <c r="BG235" s="203">
        <f t="shared" ref="BG235:BG250" si="97">(SUMIF($Z$227:$BD$227,"Sat",$Z235:$BD235)+SUMIF($Z$227:$BD$227,"Sun",$Z235:$BD235))</f>
        <v>0</v>
      </c>
      <c r="BH235" s="203">
        <f t="shared" ref="BH235:BH250" si="98">(SUM($Z235:$BD235)-(SUMIF($Z$227:$BD$227,"Sat",$Z235:$BD235)+SUMIF($Z$227:$BD$227,"Sun",$Z235:$BD235)))</f>
        <v>0</v>
      </c>
      <c r="BI235" s="204">
        <f t="shared" si="95"/>
        <v>0</v>
      </c>
      <c r="BJ235" s="205">
        <f t="shared" si="96"/>
        <v>0</v>
      </c>
    </row>
    <row r="236" spans="2:62" ht="15.5" x14ac:dyDescent="0.35">
      <c r="B236" s="177"/>
      <c r="C236" s="248" t="s">
        <v>160</v>
      </c>
      <c r="D236" s="38"/>
      <c r="E236" s="38"/>
      <c r="F236" s="38"/>
      <c r="G236" s="38"/>
      <c r="H236" s="38"/>
      <c r="I236" s="38"/>
      <c r="J236" s="38"/>
      <c r="K236" s="38"/>
      <c r="L236" s="38"/>
      <c r="M236" s="38"/>
      <c r="N236" s="38"/>
      <c r="O236" s="38"/>
      <c r="P236" s="38"/>
      <c r="Q236" s="178"/>
      <c r="X236" s="177"/>
      <c r="Y236" s="198">
        <v>9</v>
      </c>
      <c r="Z236" s="199"/>
      <c r="AA236" s="199"/>
      <c r="AB236" s="199"/>
      <c r="AC236" s="199"/>
      <c r="AD236" s="199"/>
      <c r="AE236" s="199"/>
      <c r="AF236" s="199"/>
      <c r="AG236" s="199"/>
      <c r="AH236" s="199"/>
      <c r="AI236" s="199"/>
      <c r="AJ236" s="199"/>
      <c r="AK236" s="199"/>
      <c r="AL236" s="199"/>
      <c r="AM236" s="199"/>
      <c r="AN236" s="199"/>
      <c r="AO236" s="199"/>
      <c r="AP236" s="199"/>
      <c r="AQ236" s="199"/>
      <c r="AR236" s="199"/>
      <c r="AS236" s="199"/>
      <c r="AT236" s="199"/>
      <c r="AU236" s="199"/>
      <c r="AV236" s="199"/>
      <c r="AW236" s="199"/>
      <c r="AX236" s="199"/>
      <c r="AY236" s="199"/>
      <c r="AZ236" s="199"/>
      <c r="BA236" s="199"/>
      <c r="BB236" s="199"/>
      <c r="BC236" s="199"/>
      <c r="BD236" s="199"/>
      <c r="BE236" s="437">
        <f t="shared" si="94"/>
        <v>0</v>
      </c>
      <c r="BF236" s="438">
        <f t="shared" si="91"/>
        <v>0</v>
      </c>
      <c r="BG236" s="203">
        <f t="shared" si="97"/>
        <v>0</v>
      </c>
      <c r="BH236" s="203">
        <f t="shared" si="98"/>
        <v>0</v>
      </c>
      <c r="BI236" s="204">
        <f t="shared" si="95"/>
        <v>0</v>
      </c>
      <c r="BJ236" s="205">
        <f t="shared" si="96"/>
        <v>0</v>
      </c>
    </row>
    <row r="237" spans="2:62" ht="15.5" x14ac:dyDescent="0.35">
      <c r="B237" s="177"/>
      <c r="C237" s="251" t="s">
        <v>161</v>
      </c>
      <c r="D237" s="261">
        <f t="shared" ref="D237:O237" si="99">SUMIF(D30:D36,"&gt;0",D30:D36)+SUMIF(D53,"&gt;0",D53)</f>
        <v>0</v>
      </c>
      <c r="E237" s="250">
        <f t="shared" si="99"/>
        <v>0</v>
      </c>
      <c r="F237" s="250">
        <f t="shared" si="99"/>
        <v>0</v>
      </c>
      <c r="G237" s="250">
        <f t="shared" si="99"/>
        <v>0</v>
      </c>
      <c r="H237" s="250">
        <f t="shared" si="99"/>
        <v>0</v>
      </c>
      <c r="I237" s="250">
        <f t="shared" si="99"/>
        <v>0</v>
      </c>
      <c r="J237" s="250">
        <f t="shared" si="99"/>
        <v>0</v>
      </c>
      <c r="K237" s="250">
        <f t="shared" si="99"/>
        <v>0</v>
      </c>
      <c r="L237" s="250">
        <f t="shared" si="99"/>
        <v>0</v>
      </c>
      <c r="M237" s="250">
        <f t="shared" si="99"/>
        <v>0</v>
      </c>
      <c r="N237" s="250">
        <f t="shared" si="99"/>
        <v>0</v>
      </c>
      <c r="O237" s="250">
        <f t="shared" si="99"/>
        <v>0</v>
      </c>
      <c r="P237" s="38"/>
      <c r="Q237" s="178"/>
      <c r="X237" s="177"/>
      <c r="Y237" s="198">
        <v>10</v>
      </c>
      <c r="Z237" s="199"/>
      <c r="AA237" s="199"/>
      <c r="AB237" s="199"/>
      <c r="AC237" s="199"/>
      <c r="AD237" s="199"/>
      <c r="AE237" s="199"/>
      <c r="AF237" s="199"/>
      <c r="AG237" s="199"/>
      <c r="AH237" s="199"/>
      <c r="AI237" s="199"/>
      <c r="AJ237" s="199"/>
      <c r="AK237" s="199"/>
      <c r="AL237" s="199"/>
      <c r="AM237" s="199"/>
      <c r="AN237" s="199"/>
      <c r="AO237" s="199"/>
      <c r="AP237" s="199"/>
      <c r="AQ237" s="199"/>
      <c r="AR237" s="199"/>
      <c r="AS237" s="199"/>
      <c r="AT237" s="199"/>
      <c r="AU237" s="199"/>
      <c r="AV237" s="199"/>
      <c r="AW237" s="199"/>
      <c r="AX237" s="199"/>
      <c r="AY237" s="199"/>
      <c r="AZ237" s="199"/>
      <c r="BA237" s="199"/>
      <c r="BB237" s="199"/>
      <c r="BC237" s="199"/>
      <c r="BD237" s="199"/>
      <c r="BE237" s="437">
        <f t="shared" si="94"/>
        <v>0</v>
      </c>
      <c r="BF237" s="438">
        <f t="shared" si="91"/>
        <v>0</v>
      </c>
      <c r="BG237" s="203">
        <f t="shared" si="97"/>
        <v>0</v>
      </c>
      <c r="BH237" s="203">
        <f t="shared" si="98"/>
        <v>0</v>
      </c>
      <c r="BI237" s="204">
        <f t="shared" si="95"/>
        <v>0</v>
      </c>
      <c r="BJ237" s="205">
        <f t="shared" si="96"/>
        <v>0</v>
      </c>
    </row>
    <row r="238" spans="2:62" ht="15.5" x14ac:dyDescent="0.35">
      <c r="B238" s="177"/>
      <c r="C238" s="251" t="s">
        <v>162</v>
      </c>
      <c r="D238" s="261">
        <f t="shared" ref="D238:O238" si="100">SUMIF(D30:D36,"&lt;0",D30:D36)+SUMIF(D53,"&lt;0",D53)</f>
        <v>0</v>
      </c>
      <c r="E238" s="261">
        <f t="shared" si="100"/>
        <v>0</v>
      </c>
      <c r="F238" s="261">
        <f t="shared" si="100"/>
        <v>0</v>
      </c>
      <c r="G238" s="261">
        <f t="shared" si="100"/>
        <v>0</v>
      </c>
      <c r="H238" s="261">
        <f t="shared" si="100"/>
        <v>0</v>
      </c>
      <c r="I238" s="261">
        <f t="shared" si="100"/>
        <v>0</v>
      </c>
      <c r="J238" s="261">
        <f t="shared" si="100"/>
        <v>0</v>
      </c>
      <c r="K238" s="261">
        <f t="shared" si="100"/>
        <v>0</v>
      </c>
      <c r="L238" s="261">
        <f t="shared" si="100"/>
        <v>0</v>
      </c>
      <c r="M238" s="261">
        <f t="shared" si="100"/>
        <v>0</v>
      </c>
      <c r="N238" s="261">
        <f t="shared" si="100"/>
        <v>0</v>
      </c>
      <c r="O238" s="261">
        <f t="shared" si="100"/>
        <v>0</v>
      </c>
      <c r="P238" s="38"/>
      <c r="Q238" s="178"/>
      <c r="X238" s="177"/>
      <c r="Y238" s="198">
        <v>11</v>
      </c>
      <c r="Z238" s="199"/>
      <c r="AA238" s="199"/>
      <c r="AB238" s="199"/>
      <c r="AC238" s="199"/>
      <c r="AD238" s="199"/>
      <c r="AE238" s="199"/>
      <c r="AF238" s="199"/>
      <c r="AG238" s="199"/>
      <c r="AH238" s="199"/>
      <c r="AI238" s="199"/>
      <c r="AJ238" s="199"/>
      <c r="AK238" s="199"/>
      <c r="AL238" s="199"/>
      <c r="AM238" s="199"/>
      <c r="AN238" s="199"/>
      <c r="AO238" s="199"/>
      <c r="AP238" s="199"/>
      <c r="AQ238" s="199"/>
      <c r="AR238" s="199"/>
      <c r="AS238" s="199"/>
      <c r="AT238" s="199"/>
      <c r="AU238" s="199"/>
      <c r="AV238" s="199"/>
      <c r="AW238" s="199"/>
      <c r="AX238" s="199"/>
      <c r="AY238" s="199"/>
      <c r="AZ238" s="199"/>
      <c r="BA238" s="199"/>
      <c r="BB238" s="199"/>
      <c r="BC238" s="199"/>
      <c r="BD238" s="199"/>
      <c r="BE238" s="437">
        <f t="shared" si="94"/>
        <v>0</v>
      </c>
      <c r="BF238" s="438">
        <f t="shared" si="91"/>
        <v>0</v>
      </c>
      <c r="BG238" s="203">
        <f t="shared" si="97"/>
        <v>0</v>
      </c>
      <c r="BH238" s="203">
        <f t="shared" si="98"/>
        <v>0</v>
      </c>
      <c r="BI238" s="204">
        <f t="shared" si="95"/>
        <v>0</v>
      </c>
      <c r="BJ238" s="205">
        <f t="shared" si="96"/>
        <v>0</v>
      </c>
    </row>
    <row r="239" spans="2:62" ht="15.5" x14ac:dyDescent="0.35">
      <c r="B239" s="177"/>
      <c r="C239" s="248" t="s">
        <v>163</v>
      </c>
      <c r="D239" s="38"/>
      <c r="E239" s="38"/>
      <c r="F239" s="38"/>
      <c r="G239" s="38"/>
      <c r="H239" s="38"/>
      <c r="I239" s="38"/>
      <c r="J239" s="38"/>
      <c r="K239" s="38"/>
      <c r="L239" s="38"/>
      <c r="M239" s="38"/>
      <c r="N239" s="38"/>
      <c r="O239" s="38"/>
      <c r="P239" s="38"/>
      <c r="Q239" s="178"/>
      <c r="X239" s="177"/>
      <c r="Y239" s="198">
        <v>12</v>
      </c>
      <c r="Z239" s="199"/>
      <c r="AA239" s="199"/>
      <c r="AB239" s="199"/>
      <c r="AC239" s="199"/>
      <c r="AD239" s="199"/>
      <c r="AE239" s="199"/>
      <c r="AF239" s="199"/>
      <c r="AG239" s="199"/>
      <c r="AH239" s="199"/>
      <c r="AI239" s="199"/>
      <c r="AJ239" s="199"/>
      <c r="AK239" s="199"/>
      <c r="AL239" s="199"/>
      <c r="AM239" s="199"/>
      <c r="AN239" s="199"/>
      <c r="AO239" s="199"/>
      <c r="AP239" s="199"/>
      <c r="AQ239" s="199"/>
      <c r="AR239" s="199"/>
      <c r="AS239" s="199"/>
      <c r="AT239" s="199"/>
      <c r="AU239" s="199"/>
      <c r="AV239" s="199"/>
      <c r="AW239" s="199"/>
      <c r="AX239" s="199"/>
      <c r="AY239" s="199"/>
      <c r="AZ239" s="199"/>
      <c r="BA239" s="199"/>
      <c r="BB239" s="199"/>
      <c r="BC239" s="199"/>
      <c r="BD239" s="199"/>
      <c r="BE239" s="437">
        <f t="shared" si="94"/>
        <v>0</v>
      </c>
      <c r="BF239" s="438">
        <f t="shared" si="91"/>
        <v>0</v>
      </c>
      <c r="BG239" s="203">
        <f t="shared" si="97"/>
        <v>0</v>
      </c>
      <c r="BH239" s="203">
        <f t="shared" si="98"/>
        <v>0</v>
      </c>
      <c r="BI239" s="204">
        <f t="shared" si="95"/>
        <v>0</v>
      </c>
      <c r="BJ239" s="205">
        <f t="shared" si="96"/>
        <v>0</v>
      </c>
    </row>
    <row r="240" spans="2:62" ht="15.5" x14ac:dyDescent="0.35">
      <c r="B240" s="177"/>
      <c r="C240" s="251" t="s">
        <v>161</v>
      </c>
      <c r="D240" s="261">
        <f t="shared" ref="D240:O240" si="101">SUMIF(D37:D52,"&gt;0",D37:D52)</f>
        <v>0</v>
      </c>
      <c r="E240" s="261">
        <f t="shared" si="101"/>
        <v>0</v>
      </c>
      <c r="F240" s="261">
        <f t="shared" si="101"/>
        <v>0</v>
      </c>
      <c r="G240" s="261">
        <f t="shared" si="101"/>
        <v>0</v>
      </c>
      <c r="H240" s="261">
        <f t="shared" si="101"/>
        <v>0</v>
      </c>
      <c r="I240" s="261">
        <f t="shared" si="101"/>
        <v>0</v>
      </c>
      <c r="J240" s="261">
        <f t="shared" si="101"/>
        <v>0</v>
      </c>
      <c r="K240" s="261">
        <f t="shared" si="101"/>
        <v>0</v>
      </c>
      <c r="L240" s="261">
        <f t="shared" si="101"/>
        <v>0</v>
      </c>
      <c r="M240" s="261">
        <f t="shared" si="101"/>
        <v>0</v>
      </c>
      <c r="N240" s="261">
        <f t="shared" si="101"/>
        <v>0</v>
      </c>
      <c r="O240" s="261">
        <f t="shared" si="101"/>
        <v>0</v>
      </c>
      <c r="P240" s="38"/>
      <c r="Q240" s="178"/>
      <c r="X240" s="177"/>
      <c r="Y240" s="198">
        <v>13</v>
      </c>
      <c r="Z240" s="199"/>
      <c r="AA240" s="199"/>
      <c r="AB240" s="199"/>
      <c r="AC240" s="199"/>
      <c r="AD240" s="199"/>
      <c r="AE240" s="199"/>
      <c r="AF240" s="199"/>
      <c r="AG240" s="199"/>
      <c r="AH240" s="199"/>
      <c r="AI240" s="199"/>
      <c r="AJ240" s="199"/>
      <c r="AK240" s="199"/>
      <c r="AL240" s="199"/>
      <c r="AM240" s="199"/>
      <c r="AN240" s="199"/>
      <c r="AO240" s="199"/>
      <c r="AP240" s="199"/>
      <c r="AQ240" s="199"/>
      <c r="AR240" s="199"/>
      <c r="AS240" s="199"/>
      <c r="AT240" s="199"/>
      <c r="AU240" s="199"/>
      <c r="AV240" s="199"/>
      <c r="AW240" s="199"/>
      <c r="AX240" s="199"/>
      <c r="AY240" s="199"/>
      <c r="AZ240" s="199"/>
      <c r="BA240" s="199"/>
      <c r="BB240" s="199"/>
      <c r="BC240" s="199"/>
      <c r="BD240" s="199"/>
      <c r="BE240" s="437">
        <f t="shared" si="94"/>
        <v>0</v>
      </c>
      <c r="BF240" s="438">
        <f t="shared" si="91"/>
        <v>0</v>
      </c>
      <c r="BG240" s="203">
        <f t="shared" si="97"/>
        <v>0</v>
      </c>
      <c r="BH240" s="203">
        <f t="shared" si="98"/>
        <v>0</v>
      </c>
      <c r="BI240" s="204">
        <f t="shared" si="95"/>
        <v>0</v>
      </c>
      <c r="BJ240" s="205">
        <f t="shared" si="96"/>
        <v>0</v>
      </c>
    </row>
    <row r="241" spans="2:65" ht="15.5" x14ac:dyDescent="0.35">
      <c r="B241" s="177"/>
      <c r="C241" s="251" t="s">
        <v>162</v>
      </c>
      <c r="D241" s="261">
        <f t="shared" ref="D241:O241" si="102">SUMIF(D37:D52,"&lt;0",D37:D52)</f>
        <v>0</v>
      </c>
      <c r="E241" s="261">
        <f t="shared" si="102"/>
        <v>0</v>
      </c>
      <c r="F241" s="261">
        <f t="shared" si="102"/>
        <v>0</v>
      </c>
      <c r="G241" s="261">
        <f t="shared" si="102"/>
        <v>0</v>
      </c>
      <c r="H241" s="261">
        <f t="shared" si="102"/>
        <v>0</v>
      </c>
      <c r="I241" s="261">
        <f t="shared" si="102"/>
        <v>0</v>
      </c>
      <c r="J241" s="261">
        <f t="shared" si="102"/>
        <v>0</v>
      </c>
      <c r="K241" s="261">
        <f t="shared" si="102"/>
        <v>0</v>
      </c>
      <c r="L241" s="261">
        <f t="shared" si="102"/>
        <v>0</v>
      </c>
      <c r="M241" s="261">
        <f t="shared" si="102"/>
        <v>0</v>
      </c>
      <c r="N241" s="261">
        <f t="shared" si="102"/>
        <v>0</v>
      </c>
      <c r="O241" s="261">
        <f t="shared" si="102"/>
        <v>0</v>
      </c>
      <c r="P241" s="38"/>
      <c r="Q241" s="178"/>
      <c r="X241" s="177"/>
      <c r="Y241" s="198">
        <v>14</v>
      </c>
      <c r="Z241" s="199"/>
      <c r="AA241" s="199"/>
      <c r="AB241" s="199"/>
      <c r="AC241" s="199"/>
      <c r="AD241" s="199"/>
      <c r="AE241" s="199"/>
      <c r="AF241" s="199"/>
      <c r="AG241" s="199"/>
      <c r="AH241" s="199"/>
      <c r="AI241" s="199"/>
      <c r="AJ241" s="199"/>
      <c r="AK241" s="199"/>
      <c r="AL241" s="199"/>
      <c r="AM241" s="199"/>
      <c r="AN241" s="199"/>
      <c r="AO241" s="199"/>
      <c r="AP241" s="199"/>
      <c r="AQ241" s="199"/>
      <c r="AR241" s="199"/>
      <c r="AS241" s="199"/>
      <c r="AT241" s="199"/>
      <c r="AU241" s="199"/>
      <c r="AV241" s="199"/>
      <c r="AW241" s="199"/>
      <c r="AX241" s="199"/>
      <c r="AY241" s="199"/>
      <c r="AZ241" s="199"/>
      <c r="BA241" s="199"/>
      <c r="BB241" s="199"/>
      <c r="BC241" s="199"/>
      <c r="BD241" s="199"/>
      <c r="BE241" s="437">
        <f t="shared" si="94"/>
        <v>0</v>
      </c>
      <c r="BF241" s="438">
        <f t="shared" si="91"/>
        <v>0</v>
      </c>
      <c r="BG241" s="203">
        <f t="shared" si="97"/>
        <v>0</v>
      </c>
      <c r="BH241" s="203">
        <f t="shared" si="98"/>
        <v>0</v>
      </c>
      <c r="BI241" s="204">
        <f t="shared" si="95"/>
        <v>0</v>
      </c>
      <c r="BJ241" s="205">
        <f t="shared" si="96"/>
        <v>0</v>
      </c>
    </row>
    <row r="242" spans="2:65" ht="15.5" x14ac:dyDescent="0.35">
      <c r="B242" s="177"/>
      <c r="C242" s="248" t="s">
        <v>164</v>
      </c>
      <c r="D242" s="38"/>
      <c r="E242" s="38"/>
      <c r="F242" s="38"/>
      <c r="G242" s="38"/>
      <c r="H242" s="38"/>
      <c r="I242" s="38"/>
      <c r="J242" s="38"/>
      <c r="K242" s="38"/>
      <c r="L242" s="38"/>
      <c r="M242" s="38"/>
      <c r="N242" s="38"/>
      <c r="O242" s="38"/>
      <c r="P242" s="38"/>
      <c r="Q242" s="178"/>
      <c r="X242" s="177"/>
      <c r="Y242" s="198">
        <v>15</v>
      </c>
      <c r="Z242" s="199"/>
      <c r="AA242" s="199"/>
      <c r="AB242" s="199"/>
      <c r="AC242" s="199"/>
      <c r="AD242" s="199"/>
      <c r="AE242" s="199"/>
      <c r="AF242" s="199"/>
      <c r="AG242" s="199"/>
      <c r="AH242" s="199"/>
      <c r="AI242" s="199"/>
      <c r="AJ242" s="199"/>
      <c r="AK242" s="199"/>
      <c r="AL242" s="199"/>
      <c r="AM242" s="199"/>
      <c r="AN242" s="199"/>
      <c r="AO242" s="199"/>
      <c r="AP242" s="199"/>
      <c r="AQ242" s="199"/>
      <c r="AR242" s="199"/>
      <c r="AS242" s="199"/>
      <c r="AT242" s="199"/>
      <c r="AU242" s="199"/>
      <c r="AV242" s="199"/>
      <c r="AW242" s="199"/>
      <c r="AX242" s="199"/>
      <c r="AY242" s="199"/>
      <c r="AZ242" s="199"/>
      <c r="BA242" s="199"/>
      <c r="BB242" s="199"/>
      <c r="BC242" s="199"/>
      <c r="BD242" s="199"/>
      <c r="BE242" s="437">
        <f t="shared" si="94"/>
        <v>0</v>
      </c>
      <c r="BF242" s="438">
        <f t="shared" si="91"/>
        <v>0</v>
      </c>
      <c r="BG242" s="203">
        <f t="shared" si="97"/>
        <v>0</v>
      </c>
      <c r="BH242" s="203">
        <f t="shared" si="98"/>
        <v>0</v>
      </c>
      <c r="BI242" s="204">
        <f t="shared" si="95"/>
        <v>0</v>
      </c>
      <c r="BJ242" s="205">
        <f t="shared" si="96"/>
        <v>0</v>
      </c>
    </row>
    <row r="243" spans="2:65" ht="15.5" x14ac:dyDescent="0.35">
      <c r="B243" s="177"/>
      <c r="C243" s="251" t="s">
        <v>161</v>
      </c>
      <c r="D243" s="250">
        <f>D237+D240</f>
        <v>0</v>
      </c>
      <c r="E243" s="261">
        <f t="shared" ref="E243:O243" si="103">E237+E240</f>
        <v>0</v>
      </c>
      <c r="F243" s="261">
        <f t="shared" si="103"/>
        <v>0</v>
      </c>
      <c r="G243" s="261">
        <f t="shared" si="103"/>
        <v>0</v>
      </c>
      <c r="H243" s="261">
        <f t="shared" si="103"/>
        <v>0</v>
      </c>
      <c r="I243" s="261">
        <f t="shared" si="103"/>
        <v>0</v>
      </c>
      <c r="J243" s="261">
        <f t="shared" si="103"/>
        <v>0</v>
      </c>
      <c r="K243" s="261">
        <f t="shared" si="103"/>
        <v>0</v>
      </c>
      <c r="L243" s="261">
        <f t="shared" si="103"/>
        <v>0</v>
      </c>
      <c r="M243" s="261">
        <f t="shared" si="103"/>
        <v>0</v>
      </c>
      <c r="N243" s="261">
        <f t="shared" si="103"/>
        <v>0</v>
      </c>
      <c r="O243" s="261">
        <f t="shared" si="103"/>
        <v>0</v>
      </c>
      <c r="P243" s="38"/>
      <c r="Q243" s="178"/>
      <c r="X243" s="177"/>
      <c r="Y243" s="198">
        <v>16</v>
      </c>
      <c r="Z243" s="199"/>
      <c r="AA243" s="199"/>
      <c r="AB243" s="199"/>
      <c r="AC243" s="199"/>
      <c r="AD243" s="199"/>
      <c r="AE243" s="199"/>
      <c r="AF243" s="199"/>
      <c r="AG243" s="199"/>
      <c r="AH243" s="199"/>
      <c r="AI243" s="199"/>
      <c r="AJ243" s="199"/>
      <c r="AK243" s="199"/>
      <c r="AL243" s="199"/>
      <c r="AM243" s="199"/>
      <c r="AN243" s="199"/>
      <c r="AO243" s="199"/>
      <c r="AP243" s="199"/>
      <c r="AQ243" s="199"/>
      <c r="AR243" s="199"/>
      <c r="AS243" s="199"/>
      <c r="AT243" s="199"/>
      <c r="AU243" s="199"/>
      <c r="AV243" s="199"/>
      <c r="AW243" s="199"/>
      <c r="AX243" s="199"/>
      <c r="AY243" s="199"/>
      <c r="AZ243" s="199"/>
      <c r="BA243" s="199"/>
      <c r="BB243" s="199"/>
      <c r="BC243" s="199"/>
      <c r="BD243" s="199"/>
      <c r="BE243" s="437">
        <f t="shared" si="94"/>
        <v>0</v>
      </c>
      <c r="BF243" s="438">
        <f t="shared" si="91"/>
        <v>0</v>
      </c>
      <c r="BG243" s="203">
        <f t="shared" si="97"/>
        <v>0</v>
      </c>
      <c r="BH243" s="203">
        <f t="shared" si="98"/>
        <v>0</v>
      </c>
      <c r="BI243" s="204">
        <f t="shared" si="95"/>
        <v>0</v>
      </c>
      <c r="BJ243" s="205">
        <f t="shared" si="96"/>
        <v>0</v>
      </c>
    </row>
    <row r="244" spans="2:65" ht="15.5" x14ac:dyDescent="0.35">
      <c r="B244" s="177"/>
      <c r="C244" s="251" t="s">
        <v>162</v>
      </c>
      <c r="D244" s="261">
        <f t="shared" ref="D244:O244" si="104">D238+D241</f>
        <v>0</v>
      </c>
      <c r="E244" s="261">
        <f t="shared" si="104"/>
        <v>0</v>
      </c>
      <c r="F244" s="261">
        <f t="shared" si="104"/>
        <v>0</v>
      </c>
      <c r="G244" s="261">
        <f t="shared" si="104"/>
        <v>0</v>
      </c>
      <c r="H244" s="261">
        <f t="shared" si="104"/>
        <v>0</v>
      </c>
      <c r="I244" s="261">
        <f t="shared" si="104"/>
        <v>0</v>
      </c>
      <c r="J244" s="261">
        <f t="shared" si="104"/>
        <v>0</v>
      </c>
      <c r="K244" s="261">
        <f t="shared" si="104"/>
        <v>0</v>
      </c>
      <c r="L244" s="261">
        <f t="shared" si="104"/>
        <v>0</v>
      </c>
      <c r="M244" s="261">
        <f t="shared" si="104"/>
        <v>0</v>
      </c>
      <c r="N244" s="261">
        <f t="shared" si="104"/>
        <v>0</v>
      </c>
      <c r="O244" s="261">
        <f t="shared" si="104"/>
        <v>0</v>
      </c>
      <c r="P244" s="38"/>
      <c r="Q244" s="178"/>
      <c r="X244" s="177"/>
      <c r="Y244" s="198">
        <v>17</v>
      </c>
      <c r="Z244" s="199"/>
      <c r="AA244" s="199"/>
      <c r="AB244" s="199"/>
      <c r="AC244" s="199"/>
      <c r="AD244" s="199"/>
      <c r="AE244" s="199"/>
      <c r="AF244" s="199"/>
      <c r="AG244" s="199"/>
      <c r="AH244" s="199"/>
      <c r="AI244" s="199"/>
      <c r="AJ244" s="199"/>
      <c r="AK244" s="199"/>
      <c r="AL244" s="199"/>
      <c r="AM244" s="199"/>
      <c r="AN244" s="199"/>
      <c r="AO244" s="199"/>
      <c r="AP244" s="199"/>
      <c r="AQ244" s="199"/>
      <c r="AR244" s="199"/>
      <c r="AS244" s="199"/>
      <c r="AT244" s="199"/>
      <c r="AU244" s="199"/>
      <c r="AV244" s="199"/>
      <c r="AW244" s="199"/>
      <c r="AX244" s="199"/>
      <c r="AY244" s="199"/>
      <c r="AZ244" s="199"/>
      <c r="BA244" s="199"/>
      <c r="BB244" s="199"/>
      <c r="BC244" s="199"/>
      <c r="BD244" s="199"/>
      <c r="BE244" s="437">
        <f t="shared" si="94"/>
        <v>0</v>
      </c>
      <c r="BF244" s="438">
        <f t="shared" si="91"/>
        <v>0</v>
      </c>
      <c r="BG244" s="203">
        <f t="shared" si="97"/>
        <v>0</v>
      </c>
      <c r="BH244" s="203">
        <f t="shared" si="98"/>
        <v>0</v>
      </c>
      <c r="BI244" s="204">
        <f t="shared" si="95"/>
        <v>0</v>
      </c>
      <c r="BJ244" s="205">
        <f t="shared" si="96"/>
        <v>0</v>
      </c>
    </row>
    <row r="245" spans="2:65" ht="15.5" x14ac:dyDescent="0.35">
      <c r="B245" s="177"/>
      <c r="C245" s="249"/>
      <c r="D245" s="250"/>
      <c r="E245" s="250"/>
      <c r="F245" s="250"/>
      <c r="G245" s="250"/>
      <c r="H245" s="250"/>
      <c r="I245" s="250"/>
      <c r="J245" s="250"/>
      <c r="K245" s="250"/>
      <c r="L245" s="250"/>
      <c r="M245" s="250"/>
      <c r="N245" s="250"/>
      <c r="O245" s="250"/>
      <c r="P245" s="38"/>
      <c r="Q245" s="178"/>
      <c r="X245" s="177"/>
      <c r="Y245" s="198">
        <v>18</v>
      </c>
      <c r="Z245" s="199"/>
      <c r="AA245" s="199"/>
      <c r="AB245" s="199"/>
      <c r="AC245" s="199"/>
      <c r="AD245" s="199"/>
      <c r="AE245" s="199"/>
      <c r="AF245" s="199"/>
      <c r="AG245" s="199"/>
      <c r="AH245" s="199"/>
      <c r="AI245" s="199"/>
      <c r="AJ245" s="199"/>
      <c r="AK245" s="199"/>
      <c r="AL245" s="199"/>
      <c r="AM245" s="199"/>
      <c r="AN245" s="199"/>
      <c r="AO245" s="199"/>
      <c r="AP245" s="199"/>
      <c r="AQ245" s="199"/>
      <c r="AR245" s="199"/>
      <c r="AS245" s="199"/>
      <c r="AT245" s="199"/>
      <c r="AU245" s="199"/>
      <c r="AV245" s="199"/>
      <c r="AW245" s="199"/>
      <c r="AX245" s="199"/>
      <c r="AY245" s="199"/>
      <c r="AZ245" s="199"/>
      <c r="BA245" s="199"/>
      <c r="BB245" s="199"/>
      <c r="BC245" s="199"/>
      <c r="BD245" s="199"/>
      <c r="BE245" s="437">
        <f t="shared" si="94"/>
        <v>0</v>
      </c>
      <c r="BF245" s="438">
        <f t="shared" si="91"/>
        <v>0</v>
      </c>
      <c r="BG245" s="203">
        <f t="shared" si="97"/>
        <v>0</v>
      </c>
      <c r="BH245" s="203">
        <f t="shared" si="98"/>
        <v>0</v>
      </c>
      <c r="BI245" s="204">
        <f t="shared" si="95"/>
        <v>0</v>
      </c>
      <c r="BJ245" s="205">
        <f t="shared" si="96"/>
        <v>0</v>
      </c>
    </row>
    <row r="246" spans="2:65" ht="15.5" x14ac:dyDescent="0.35">
      <c r="B246" s="177"/>
      <c r="C246" s="182"/>
      <c r="D246" s="245"/>
      <c r="E246" s="245"/>
      <c r="F246" s="245"/>
      <c r="G246" s="245"/>
      <c r="H246" s="245"/>
      <c r="I246" s="245"/>
      <c r="J246" s="245"/>
      <c r="K246" s="245"/>
      <c r="L246" s="245"/>
      <c r="M246" s="245"/>
      <c r="N246" s="245"/>
      <c r="O246" s="245"/>
      <c r="P246" s="38"/>
      <c r="Q246" s="178"/>
      <c r="X246" s="177"/>
      <c r="Y246" s="198">
        <v>19</v>
      </c>
      <c r="Z246" s="199"/>
      <c r="AA246" s="199"/>
      <c r="AB246" s="199"/>
      <c r="AC246" s="199"/>
      <c r="AD246" s="199"/>
      <c r="AE246" s="199"/>
      <c r="AF246" s="199"/>
      <c r="AG246" s="199"/>
      <c r="AH246" s="199"/>
      <c r="AI246" s="199"/>
      <c r="AJ246" s="199"/>
      <c r="AK246" s="199"/>
      <c r="AL246" s="199"/>
      <c r="AM246" s="199"/>
      <c r="AN246" s="199"/>
      <c r="AO246" s="199"/>
      <c r="AP246" s="199"/>
      <c r="AQ246" s="199"/>
      <c r="AR246" s="199"/>
      <c r="AS246" s="199"/>
      <c r="AT246" s="199"/>
      <c r="AU246" s="199"/>
      <c r="AV246" s="199"/>
      <c r="AW246" s="199"/>
      <c r="AX246" s="199"/>
      <c r="AY246" s="199"/>
      <c r="AZ246" s="199"/>
      <c r="BA246" s="199"/>
      <c r="BB246" s="199"/>
      <c r="BC246" s="199"/>
      <c r="BD246" s="199"/>
      <c r="BE246" s="437">
        <f t="shared" si="94"/>
        <v>0</v>
      </c>
      <c r="BF246" s="438">
        <f t="shared" si="91"/>
        <v>0</v>
      </c>
      <c r="BG246" s="203">
        <f t="shared" si="97"/>
        <v>0</v>
      </c>
      <c r="BH246" s="203">
        <f t="shared" si="98"/>
        <v>0</v>
      </c>
      <c r="BI246" s="204">
        <f t="shared" si="95"/>
        <v>0</v>
      </c>
      <c r="BJ246" s="205">
        <f t="shared" si="96"/>
        <v>0</v>
      </c>
    </row>
    <row r="247" spans="2:65" ht="15.5" x14ac:dyDescent="0.35">
      <c r="B247" s="177"/>
      <c r="C247" s="243" t="s">
        <v>165</v>
      </c>
      <c r="D247" s="38"/>
      <c r="E247" s="38"/>
      <c r="F247" s="38"/>
      <c r="G247" s="38"/>
      <c r="H247" s="38"/>
      <c r="I247" s="38"/>
      <c r="J247" s="38"/>
      <c r="K247" s="38"/>
      <c r="L247" s="38"/>
      <c r="M247" s="38"/>
      <c r="N247" s="38"/>
      <c r="O247" s="38"/>
      <c r="P247" s="38"/>
      <c r="Q247" s="178"/>
      <c r="X247" s="177"/>
      <c r="Y247" s="198">
        <v>20</v>
      </c>
      <c r="Z247" s="199"/>
      <c r="AA247" s="199"/>
      <c r="AB247" s="199"/>
      <c r="AC247" s="199"/>
      <c r="AD247" s="199"/>
      <c r="AE247" s="199"/>
      <c r="AF247" s="199"/>
      <c r="AG247" s="199"/>
      <c r="AH247" s="199"/>
      <c r="AI247" s="199"/>
      <c r="AJ247" s="199"/>
      <c r="AK247" s="199"/>
      <c r="AL247" s="199"/>
      <c r="AM247" s="199"/>
      <c r="AN247" s="199"/>
      <c r="AO247" s="199"/>
      <c r="AP247" s="199"/>
      <c r="AQ247" s="199"/>
      <c r="AR247" s="199"/>
      <c r="AS247" s="199"/>
      <c r="AT247" s="199"/>
      <c r="AU247" s="199"/>
      <c r="AV247" s="199"/>
      <c r="AW247" s="199"/>
      <c r="AX247" s="199"/>
      <c r="AY247" s="199"/>
      <c r="AZ247" s="199"/>
      <c r="BA247" s="199"/>
      <c r="BB247" s="199"/>
      <c r="BC247" s="199"/>
      <c r="BD247" s="199"/>
      <c r="BE247" s="437">
        <f t="shared" si="94"/>
        <v>0</v>
      </c>
      <c r="BF247" s="438">
        <f t="shared" si="91"/>
        <v>0</v>
      </c>
      <c r="BG247" s="203">
        <f t="shared" si="97"/>
        <v>0</v>
      </c>
      <c r="BH247" s="203">
        <f t="shared" si="98"/>
        <v>0</v>
      </c>
      <c r="BI247" s="204">
        <f t="shared" si="95"/>
        <v>0</v>
      </c>
      <c r="BJ247" s="205">
        <f t="shared" si="96"/>
        <v>0</v>
      </c>
    </row>
    <row r="248" spans="2:65" ht="15.5" x14ac:dyDescent="0.35">
      <c r="B248" s="177"/>
      <c r="C248" s="248" t="s">
        <v>166</v>
      </c>
      <c r="D248" s="5"/>
      <c r="E248" s="5"/>
      <c r="F248" s="5"/>
      <c r="G248" s="5"/>
      <c r="H248" s="5"/>
      <c r="I248" s="5"/>
      <c r="J248" s="38"/>
      <c r="K248" s="38"/>
      <c r="L248" s="38"/>
      <c r="M248" s="38"/>
      <c r="N248" s="38"/>
      <c r="O248" s="38"/>
      <c r="P248" s="38"/>
      <c r="Q248" s="178"/>
      <c r="X248" s="177"/>
      <c r="Y248" s="198">
        <v>21</v>
      </c>
      <c r="Z248" s="199"/>
      <c r="AA248" s="199"/>
      <c r="AB248" s="199"/>
      <c r="AC248" s="199"/>
      <c r="AD248" s="199"/>
      <c r="AE248" s="199"/>
      <c r="AF248" s="199"/>
      <c r="AG248" s="199"/>
      <c r="AH248" s="199"/>
      <c r="AI248" s="199"/>
      <c r="AJ248" s="199"/>
      <c r="AK248" s="199"/>
      <c r="AL248" s="199"/>
      <c r="AM248" s="199"/>
      <c r="AN248" s="199"/>
      <c r="AO248" s="199"/>
      <c r="AP248" s="199"/>
      <c r="AQ248" s="199"/>
      <c r="AR248" s="199"/>
      <c r="AS248" s="199"/>
      <c r="AT248" s="199"/>
      <c r="AU248" s="199"/>
      <c r="AV248" s="199"/>
      <c r="AW248" s="199"/>
      <c r="AX248" s="199"/>
      <c r="AY248" s="199"/>
      <c r="AZ248" s="199"/>
      <c r="BA248" s="199"/>
      <c r="BB248" s="199"/>
      <c r="BC248" s="199"/>
      <c r="BD248" s="199"/>
      <c r="BE248" s="437">
        <f t="shared" si="94"/>
        <v>0</v>
      </c>
      <c r="BF248" s="438">
        <f t="shared" si="91"/>
        <v>0</v>
      </c>
      <c r="BG248" s="203">
        <f t="shared" si="97"/>
        <v>0</v>
      </c>
      <c r="BH248" s="203">
        <f t="shared" si="98"/>
        <v>0</v>
      </c>
      <c r="BI248" s="204">
        <f t="shared" si="95"/>
        <v>0</v>
      </c>
      <c r="BJ248" s="205">
        <f t="shared" si="96"/>
        <v>0</v>
      </c>
    </row>
    <row r="249" spans="2:65" ht="15.5" x14ac:dyDescent="0.35">
      <c r="B249" s="177"/>
      <c r="C249" s="251" t="s">
        <v>161</v>
      </c>
      <c r="D249" s="55">
        <f t="shared" ref="D249:O250" si="105">(D$227-D$233)*D240</f>
        <v>0</v>
      </c>
      <c r="E249" s="55">
        <f t="shared" si="105"/>
        <v>0</v>
      </c>
      <c r="F249" s="55">
        <f t="shared" si="105"/>
        <v>0</v>
      </c>
      <c r="G249" s="55">
        <f t="shared" si="105"/>
        <v>0</v>
      </c>
      <c r="H249" s="55">
        <f t="shared" si="105"/>
        <v>0</v>
      </c>
      <c r="I249" s="55">
        <f t="shared" si="105"/>
        <v>0</v>
      </c>
      <c r="J249" s="55">
        <f t="shared" si="105"/>
        <v>0</v>
      </c>
      <c r="K249" s="55">
        <f t="shared" si="105"/>
        <v>0</v>
      </c>
      <c r="L249" s="55">
        <f t="shared" si="105"/>
        <v>0</v>
      </c>
      <c r="M249" s="55">
        <f t="shared" si="105"/>
        <v>0</v>
      </c>
      <c r="N249" s="55">
        <f t="shared" si="105"/>
        <v>0</v>
      </c>
      <c r="O249" s="55">
        <f t="shared" si="105"/>
        <v>0</v>
      </c>
      <c r="P249" s="250"/>
      <c r="Q249" s="178"/>
      <c r="X249" s="177"/>
      <c r="Y249" s="198">
        <v>22</v>
      </c>
      <c r="Z249" s="199"/>
      <c r="AA249" s="199"/>
      <c r="AB249" s="199"/>
      <c r="AC249" s="199"/>
      <c r="AD249" s="199"/>
      <c r="AE249" s="199"/>
      <c r="AF249" s="199"/>
      <c r="AG249" s="199"/>
      <c r="AH249" s="199"/>
      <c r="AI249" s="199"/>
      <c r="AJ249" s="199"/>
      <c r="AK249" s="199"/>
      <c r="AL249" s="199"/>
      <c r="AM249" s="199"/>
      <c r="AN249" s="199"/>
      <c r="AO249" s="199"/>
      <c r="AP249" s="199"/>
      <c r="AQ249" s="199"/>
      <c r="AR249" s="199"/>
      <c r="AS249" s="199"/>
      <c r="AT249" s="199"/>
      <c r="AU249" s="199"/>
      <c r="AV249" s="199"/>
      <c r="AW249" s="199"/>
      <c r="AX249" s="199"/>
      <c r="AY249" s="199"/>
      <c r="AZ249" s="199"/>
      <c r="BA249" s="199"/>
      <c r="BB249" s="199"/>
      <c r="BC249" s="199"/>
      <c r="BD249" s="199"/>
      <c r="BE249" s="437">
        <f t="shared" si="94"/>
        <v>0</v>
      </c>
      <c r="BF249" s="438">
        <f t="shared" si="91"/>
        <v>0</v>
      </c>
      <c r="BG249" s="203">
        <f t="shared" si="97"/>
        <v>0</v>
      </c>
      <c r="BH249" s="203">
        <f t="shared" si="98"/>
        <v>0</v>
      </c>
      <c r="BI249" s="204">
        <f t="shared" si="95"/>
        <v>0</v>
      </c>
      <c r="BJ249" s="205">
        <f t="shared" si="96"/>
        <v>0</v>
      </c>
      <c r="BM249" s="13" t="s">
        <v>130</v>
      </c>
    </row>
    <row r="250" spans="2:65" ht="15.5" x14ac:dyDescent="0.35">
      <c r="B250" s="177"/>
      <c r="C250" s="251" t="s">
        <v>162</v>
      </c>
      <c r="D250" s="55">
        <f t="shared" si="105"/>
        <v>0</v>
      </c>
      <c r="E250" s="55">
        <f t="shared" si="105"/>
        <v>0</v>
      </c>
      <c r="F250" s="55">
        <f t="shared" si="105"/>
        <v>0</v>
      </c>
      <c r="G250" s="55">
        <f t="shared" si="105"/>
        <v>0</v>
      </c>
      <c r="H250" s="55">
        <f t="shared" si="105"/>
        <v>0</v>
      </c>
      <c r="I250" s="55">
        <f t="shared" si="105"/>
        <v>0</v>
      </c>
      <c r="J250" s="55">
        <f t="shared" si="105"/>
        <v>0</v>
      </c>
      <c r="K250" s="55">
        <f t="shared" si="105"/>
        <v>0</v>
      </c>
      <c r="L250" s="55">
        <f t="shared" si="105"/>
        <v>0</v>
      </c>
      <c r="M250" s="55">
        <f t="shared" si="105"/>
        <v>0</v>
      </c>
      <c r="N250" s="55">
        <f t="shared" si="105"/>
        <v>0</v>
      </c>
      <c r="O250" s="55">
        <f t="shared" si="105"/>
        <v>0</v>
      </c>
      <c r="P250" s="250"/>
      <c r="Q250" s="178"/>
      <c r="X250" s="177"/>
      <c r="Y250" s="198">
        <v>23</v>
      </c>
      <c r="Z250" s="199"/>
      <c r="AA250" s="199"/>
      <c r="AB250" s="199"/>
      <c r="AC250" s="199"/>
      <c r="AD250" s="199"/>
      <c r="AE250" s="199"/>
      <c r="AF250" s="199"/>
      <c r="AG250" s="199"/>
      <c r="AH250" s="199"/>
      <c r="AI250" s="199"/>
      <c r="AJ250" s="199"/>
      <c r="AK250" s="199"/>
      <c r="AL250" s="199"/>
      <c r="AM250" s="199"/>
      <c r="AN250" s="199"/>
      <c r="AO250" s="199"/>
      <c r="AP250" s="199"/>
      <c r="AQ250" s="199"/>
      <c r="AR250" s="199"/>
      <c r="AS250" s="199"/>
      <c r="AT250" s="199"/>
      <c r="AU250" s="199"/>
      <c r="AV250" s="199"/>
      <c r="AW250" s="199"/>
      <c r="AX250" s="199"/>
      <c r="AY250" s="199"/>
      <c r="AZ250" s="199"/>
      <c r="BA250" s="199"/>
      <c r="BB250" s="199"/>
      <c r="BC250" s="199"/>
      <c r="BD250" s="199"/>
      <c r="BE250" s="437">
        <f t="shared" si="94"/>
        <v>0</v>
      </c>
      <c r="BF250" s="438">
        <f t="shared" si="91"/>
        <v>0</v>
      </c>
      <c r="BG250" s="203">
        <f t="shared" si="97"/>
        <v>0</v>
      </c>
      <c r="BH250" s="203">
        <f t="shared" si="98"/>
        <v>0</v>
      </c>
      <c r="BI250" s="204">
        <f t="shared" si="95"/>
        <v>0</v>
      </c>
      <c r="BJ250" s="205">
        <f t="shared" si="96"/>
        <v>0</v>
      </c>
      <c r="BL250" s="13">
        <f>COUNTIF(Z228:BD251,"&gt;"&amp;MxDisch1)</f>
        <v>0</v>
      </c>
      <c r="BM250" s="13" t="s">
        <v>131</v>
      </c>
    </row>
    <row r="251" spans="2:65" ht="15.65" customHeight="1" x14ac:dyDescent="0.35">
      <c r="B251" s="177"/>
      <c r="C251" s="248" t="s">
        <v>167</v>
      </c>
      <c r="D251" s="5"/>
      <c r="E251" s="5"/>
      <c r="F251" s="5"/>
      <c r="G251" s="5"/>
      <c r="H251" s="5"/>
      <c r="I251" s="5"/>
      <c r="J251" s="38"/>
      <c r="K251" s="38"/>
      <c r="L251" s="38"/>
      <c r="M251" s="38"/>
      <c r="N251" s="38"/>
      <c r="O251" s="38"/>
      <c r="P251" s="38"/>
      <c r="Q251" s="178"/>
      <c r="X251" s="177"/>
      <c r="Y251" s="206">
        <v>24</v>
      </c>
      <c r="Z251" s="207"/>
      <c r="AA251" s="207"/>
      <c r="AB251" s="207"/>
      <c r="AC251" s="207"/>
      <c r="AD251" s="207"/>
      <c r="AE251" s="207"/>
      <c r="AF251" s="207"/>
      <c r="AG251" s="207"/>
      <c r="AH251" s="207"/>
      <c r="AI251" s="207"/>
      <c r="AJ251" s="207"/>
      <c r="AK251" s="207"/>
      <c r="AL251" s="207"/>
      <c r="AM251" s="207"/>
      <c r="AN251" s="207"/>
      <c r="AO251" s="207"/>
      <c r="AP251" s="207"/>
      <c r="AQ251" s="207"/>
      <c r="AR251" s="207"/>
      <c r="AS251" s="207"/>
      <c r="AT251" s="207"/>
      <c r="AU251" s="207"/>
      <c r="AV251" s="207"/>
      <c r="AW251" s="207"/>
      <c r="AX251" s="207"/>
      <c r="AY251" s="207"/>
      <c r="AZ251" s="207"/>
      <c r="BA251" s="207"/>
      <c r="BB251" s="207"/>
      <c r="BC251" s="207"/>
      <c r="BD251" s="207"/>
      <c r="BE251" s="442">
        <f t="shared" si="94"/>
        <v>0</v>
      </c>
      <c r="BF251" s="443">
        <f t="shared" si="91"/>
        <v>0</v>
      </c>
      <c r="BG251" s="208">
        <f>SUM($Z251:$BD251)</f>
        <v>0</v>
      </c>
      <c r="BH251" s="208">
        <v>0</v>
      </c>
      <c r="BI251" s="209">
        <f t="shared" si="95"/>
        <v>0</v>
      </c>
      <c r="BJ251" s="210">
        <f t="shared" si="96"/>
        <v>0</v>
      </c>
      <c r="BL251" s="13">
        <f>COUNTIF(Z228:BD251,"&lt;"&amp;-MxChgRate1)</f>
        <v>0</v>
      </c>
      <c r="BM251" s="13" t="s">
        <v>132</v>
      </c>
    </row>
    <row r="252" spans="2:65" ht="15.5" x14ac:dyDescent="0.35">
      <c r="B252" s="177"/>
      <c r="C252" s="251" t="s">
        <v>161</v>
      </c>
      <c r="D252" s="291">
        <f t="shared" ref="D252:O253" si="106">(D$229+D$233)*D243+(D$227-D$233)*D237</f>
        <v>0</v>
      </c>
      <c r="E252" s="56">
        <f t="shared" si="106"/>
        <v>0</v>
      </c>
      <c r="F252" s="56">
        <f t="shared" si="106"/>
        <v>0</v>
      </c>
      <c r="G252" s="56">
        <f t="shared" si="106"/>
        <v>0</v>
      </c>
      <c r="H252" s="56">
        <f t="shared" si="106"/>
        <v>0</v>
      </c>
      <c r="I252" s="56">
        <f t="shared" si="106"/>
        <v>0</v>
      </c>
      <c r="J252" s="56">
        <f t="shared" si="106"/>
        <v>0</v>
      </c>
      <c r="K252" s="56">
        <f t="shared" si="106"/>
        <v>0</v>
      </c>
      <c r="L252" s="56">
        <f t="shared" si="106"/>
        <v>0</v>
      </c>
      <c r="M252" s="56">
        <f t="shared" si="106"/>
        <v>0</v>
      </c>
      <c r="N252" s="56">
        <f t="shared" si="106"/>
        <v>0</v>
      </c>
      <c r="O252" s="56">
        <f t="shared" si="106"/>
        <v>0</v>
      </c>
      <c r="P252" s="38"/>
      <c r="Q252" s="178"/>
      <c r="X252" s="177"/>
      <c r="Y252" s="182"/>
      <c r="Z252" s="218" t="str">
        <f t="shared" ref="Z252:BD252" si="107">IF(SUM(Z228:Z251)&gt;0,"Verify","")</f>
        <v/>
      </c>
      <c r="AA252" s="218" t="str">
        <f t="shared" si="107"/>
        <v/>
      </c>
      <c r="AB252" s="218" t="str">
        <f t="shared" si="107"/>
        <v/>
      </c>
      <c r="AC252" s="218" t="str">
        <f t="shared" si="107"/>
        <v/>
      </c>
      <c r="AD252" s="218" t="str">
        <f t="shared" si="107"/>
        <v/>
      </c>
      <c r="AE252" s="218" t="str">
        <f t="shared" si="107"/>
        <v/>
      </c>
      <c r="AF252" s="218" t="str">
        <f t="shared" si="107"/>
        <v/>
      </c>
      <c r="AG252" s="218" t="str">
        <f t="shared" si="107"/>
        <v/>
      </c>
      <c r="AH252" s="218" t="str">
        <f t="shared" si="107"/>
        <v/>
      </c>
      <c r="AI252" s="218" t="str">
        <f t="shared" si="107"/>
        <v/>
      </c>
      <c r="AJ252" s="218" t="str">
        <f t="shared" si="107"/>
        <v/>
      </c>
      <c r="AK252" s="218" t="str">
        <f t="shared" si="107"/>
        <v/>
      </c>
      <c r="AL252" s="218" t="str">
        <f t="shared" si="107"/>
        <v/>
      </c>
      <c r="AM252" s="218" t="str">
        <f t="shared" si="107"/>
        <v/>
      </c>
      <c r="AN252" s="218" t="str">
        <f t="shared" si="107"/>
        <v/>
      </c>
      <c r="AO252" s="218" t="str">
        <f t="shared" si="107"/>
        <v/>
      </c>
      <c r="AP252" s="218" t="str">
        <f t="shared" si="107"/>
        <v/>
      </c>
      <c r="AQ252" s="218" t="str">
        <f t="shared" si="107"/>
        <v/>
      </c>
      <c r="AR252" s="218" t="str">
        <f t="shared" si="107"/>
        <v/>
      </c>
      <c r="AS252" s="218" t="str">
        <f t="shared" si="107"/>
        <v/>
      </c>
      <c r="AT252" s="218" t="str">
        <f t="shared" si="107"/>
        <v/>
      </c>
      <c r="AU252" s="218" t="str">
        <f t="shared" si="107"/>
        <v/>
      </c>
      <c r="AV252" s="218" t="str">
        <f t="shared" si="107"/>
        <v/>
      </c>
      <c r="AW252" s="218" t="str">
        <f t="shared" si="107"/>
        <v/>
      </c>
      <c r="AX252" s="218" t="str">
        <f t="shared" si="107"/>
        <v/>
      </c>
      <c r="AY252" s="218" t="str">
        <f t="shared" si="107"/>
        <v/>
      </c>
      <c r="AZ252" s="218" t="str">
        <f t="shared" si="107"/>
        <v/>
      </c>
      <c r="BA252" s="218" t="str">
        <f t="shared" si="107"/>
        <v/>
      </c>
      <c r="BB252" s="218" t="str">
        <f t="shared" si="107"/>
        <v/>
      </c>
      <c r="BC252" s="218" t="str">
        <f t="shared" si="107"/>
        <v/>
      </c>
      <c r="BD252" s="218" t="str">
        <f t="shared" si="107"/>
        <v/>
      </c>
      <c r="BE252" s="38"/>
      <c r="BF252" s="38"/>
      <c r="BG252" s="208">
        <f>SUM(BG228:BG251)</f>
        <v>0</v>
      </c>
      <c r="BH252" s="208">
        <f>SUM(BH235:BH250)</f>
        <v>0</v>
      </c>
      <c r="BI252" s="208">
        <f>SUM(BI228:BI251)</f>
        <v>0</v>
      </c>
      <c r="BJ252" s="221">
        <f>SUM(BJ228:BJ251)</f>
        <v>0</v>
      </c>
    </row>
    <row r="253" spans="2:65" ht="15.5" x14ac:dyDescent="0.35">
      <c r="B253" s="177"/>
      <c r="C253" s="251" t="s">
        <v>162</v>
      </c>
      <c r="D253" s="291">
        <f t="shared" si="106"/>
        <v>0</v>
      </c>
      <c r="E253" s="291">
        <f t="shared" si="106"/>
        <v>0</v>
      </c>
      <c r="F253" s="291">
        <f t="shared" si="106"/>
        <v>0</v>
      </c>
      <c r="G253" s="291">
        <f t="shared" si="106"/>
        <v>0</v>
      </c>
      <c r="H253" s="291">
        <f t="shared" si="106"/>
        <v>0</v>
      </c>
      <c r="I253" s="291">
        <f t="shared" si="106"/>
        <v>0</v>
      </c>
      <c r="J253" s="291">
        <f t="shared" si="106"/>
        <v>0</v>
      </c>
      <c r="K253" s="291">
        <f t="shared" si="106"/>
        <v>0</v>
      </c>
      <c r="L253" s="291">
        <f t="shared" si="106"/>
        <v>0</v>
      </c>
      <c r="M253" s="291">
        <f t="shared" si="106"/>
        <v>0</v>
      </c>
      <c r="N253" s="291">
        <f t="shared" si="106"/>
        <v>0</v>
      </c>
      <c r="O253" s="291">
        <f t="shared" si="106"/>
        <v>0</v>
      </c>
      <c r="P253" s="38"/>
      <c r="Q253" s="178"/>
      <c r="X253" s="213"/>
      <c r="Y253" s="214"/>
      <c r="Z253" s="214"/>
      <c r="AA253" s="214"/>
      <c r="AB253" s="214"/>
      <c r="AC253" s="214"/>
      <c r="AD253" s="214"/>
      <c r="AE253" s="214"/>
      <c r="AF253" s="214"/>
      <c r="AG253" s="214"/>
      <c r="AH253" s="214"/>
      <c r="AI253" s="214"/>
      <c r="AJ253" s="214"/>
      <c r="AK253" s="214"/>
      <c r="AL253" s="214"/>
      <c r="AM253" s="214"/>
      <c r="AN253" s="214"/>
      <c r="AO253" s="214"/>
      <c r="AP253" s="214"/>
      <c r="AQ253" s="214"/>
      <c r="AR253" s="214"/>
      <c r="AS253" s="214"/>
      <c r="AT253" s="214"/>
      <c r="AU253" s="214"/>
      <c r="AV253" s="214"/>
      <c r="AW253" s="214"/>
      <c r="AX253" s="214"/>
      <c r="AY253" s="214"/>
      <c r="AZ253" s="214"/>
      <c r="BA253" s="214"/>
      <c r="BB253" s="214"/>
      <c r="BC253" s="214"/>
      <c r="BD253" s="214"/>
      <c r="BE253" s="216"/>
      <c r="BF253" s="216"/>
      <c r="BG253" s="222"/>
      <c r="BH253" s="223"/>
      <c r="BI253" s="223"/>
      <c r="BJ253" s="224"/>
    </row>
    <row r="254" spans="2:65" ht="15.5" x14ac:dyDescent="0.35">
      <c r="B254" s="177"/>
      <c r="C254" s="248" t="s">
        <v>168</v>
      </c>
      <c r="D254" s="57"/>
      <c r="E254" s="57"/>
      <c r="F254" s="57"/>
      <c r="G254" s="57"/>
      <c r="H254" s="57"/>
      <c r="I254" s="253"/>
      <c r="J254" s="253"/>
      <c r="K254" s="253"/>
      <c r="L254" s="253"/>
      <c r="M254" s="253"/>
      <c r="N254" s="253"/>
      <c r="O254" s="253"/>
      <c r="P254" s="38"/>
      <c r="Q254" s="178"/>
      <c r="X254" s="226"/>
      <c r="Y254" s="227"/>
      <c r="Z254" s="227"/>
      <c r="AA254" s="227"/>
      <c r="AB254" s="227"/>
      <c r="AC254" s="227"/>
      <c r="AD254" s="227"/>
      <c r="AE254" s="227"/>
      <c r="AF254" s="227"/>
      <c r="AG254" s="227"/>
      <c r="AH254" s="227"/>
      <c r="AI254" s="227"/>
      <c r="AJ254" s="227"/>
      <c r="AK254" s="227"/>
      <c r="AL254" s="227"/>
      <c r="AM254" s="227"/>
      <c r="AN254" s="228"/>
      <c r="AO254" s="229"/>
      <c r="AP254" s="229"/>
      <c r="AQ254" s="229"/>
      <c r="AR254" s="229"/>
      <c r="AS254" s="229"/>
      <c r="AT254" s="229"/>
      <c r="AU254" s="229"/>
      <c r="AV254" s="229"/>
      <c r="AW254" s="229"/>
      <c r="AX254" s="229"/>
      <c r="AY254" s="229"/>
      <c r="AZ254" s="229"/>
      <c r="BA254" s="229"/>
      <c r="BB254" s="229"/>
      <c r="BC254" s="229"/>
      <c r="BD254" s="229"/>
      <c r="BE254" s="229"/>
      <c r="BF254" s="229"/>
      <c r="BG254" s="38"/>
      <c r="BH254" s="38"/>
      <c r="BI254" s="38"/>
      <c r="BJ254" s="178"/>
    </row>
    <row r="255" spans="2:65" ht="15.5" x14ac:dyDescent="0.35">
      <c r="B255" s="177"/>
      <c r="C255" s="251" t="s">
        <v>161</v>
      </c>
      <c r="D255" s="58">
        <f t="shared" ref="D255:O256" si="108">(D$231-D$233)*D243</f>
        <v>0</v>
      </c>
      <c r="E255" s="58">
        <f t="shared" si="108"/>
        <v>0</v>
      </c>
      <c r="F255" s="58">
        <f t="shared" si="108"/>
        <v>0</v>
      </c>
      <c r="G255" s="58">
        <f t="shared" si="108"/>
        <v>0</v>
      </c>
      <c r="H255" s="58">
        <f t="shared" si="108"/>
        <v>0</v>
      </c>
      <c r="I255" s="58">
        <f t="shared" si="108"/>
        <v>0</v>
      </c>
      <c r="J255" s="58">
        <f t="shared" si="108"/>
        <v>0</v>
      </c>
      <c r="K255" s="58">
        <f t="shared" si="108"/>
        <v>0</v>
      </c>
      <c r="L255" s="58">
        <f t="shared" si="108"/>
        <v>0</v>
      </c>
      <c r="M255" s="58">
        <f t="shared" si="108"/>
        <v>0</v>
      </c>
      <c r="N255" s="58">
        <f t="shared" si="108"/>
        <v>0</v>
      </c>
      <c r="O255" s="58">
        <f t="shared" si="108"/>
        <v>0</v>
      </c>
      <c r="P255" s="38"/>
      <c r="Q255" s="178"/>
      <c r="X255" s="177" t="s">
        <v>169</v>
      </c>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178"/>
    </row>
    <row r="256" spans="2:65" ht="15.5" x14ac:dyDescent="0.35">
      <c r="B256" s="177"/>
      <c r="C256" s="251" t="s">
        <v>162</v>
      </c>
      <c r="D256" s="58">
        <f t="shared" si="108"/>
        <v>0</v>
      </c>
      <c r="E256" s="58">
        <f t="shared" si="108"/>
        <v>0</v>
      </c>
      <c r="F256" s="58">
        <f t="shared" si="108"/>
        <v>0</v>
      </c>
      <c r="G256" s="58">
        <f t="shared" si="108"/>
        <v>0</v>
      </c>
      <c r="H256" s="58">
        <f t="shared" si="108"/>
        <v>0</v>
      </c>
      <c r="I256" s="58">
        <f t="shared" si="108"/>
        <v>0</v>
      </c>
      <c r="J256" s="58">
        <f t="shared" si="108"/>
        <v>0</v>
      </c>
      <c r="K256" s="58">
        <f t="shared" si="108"/>
        <v>0</v>
      </c>
      <c r="L256" s="58">
        <f t="shared" si="108"/>
        <v>0</v>
      </c>
      <c r="M256" s="58">
        <f t="shared" si="108"/>
        <v>0</v>
      </c>
      <c r="N256" s="58">
        <f t="shared" si="108"/>
        <v>0</v>
      </c>
      <c r="O256" s="58">
        <f t="shared" si="108"/>
        <v>0</v>
      </c>
      <c r="P256" s="38"/>
      <c r="Q256" s="178"/>
      <c r="X256" s="177"/>
      <c r="Y256" s="38"/>
      <c r="Z256" s="194" t="str">
        <f t="shared" ref="Z256:BC256" si="109">IFERROR(SUMIF(Z259:Z282,"&gt;0",Z259:Z282)/-SUMIF(Z259:Z282,"&lt;0",Z259:Z282),"")</f>
        <v/>
      </c>
      <c r="AA256" s="194" t="str">
        <f t="shared" si="109"/>
        <v/>
      </c>
      <c r="AB256" s="194" t="str">
        <f t="shared" si="109"/>
        <v/>
      </c>
      <c r="AC256" s="194" t="str">
        <f t="shared" si="109"/>
        <v/>
      </c>
      <c r="AD256" s="194" t="str">
        <f t="shared" si="109"/>
        <v/>
      </c>
      <c r="AE256" s="194" t="str">
        <f t="shared" si="109"/>
        <v/>
      </c>
      <c r="AF256" s="194" t="str">
        <f t="shared" si="109"/>
        <v/>
      </c>
      <c r="AG256" s="194" t="str">
        <f t="shared" si="109"/>
        <v/>
      </c>
      <c r="AH256" s="194" t="str">
        <f t="shared" si="109"/>
        <v/>
      </c>
      <c r="AI256" s="194" t="str">
        <f t="shared" si="109"/>
        <v/>
      </c>
      <c r="AJ256" s="194" t="str">
        <f t="shared" si="109"/>
        <v/>
      </c>
      <c r="AK256" s="194" t="str">
        <f t="shared" si="109"/>
        <v/>
      </c>
      <c r="AL256" s="194" t="str">
        <f t="shared" si="109"/>
        <v/>
      </c>
      <c r="AM256" s="194" t="str">
        <f t="shared" si="109"/>
        <v/>
      </c>
      <c r="AN256" s="194" t="str">
        <f t="shared" si="109"/>
        <v/>
      </c>
      <c r="AO256" s="194" t="str">
        <f t="shared" si="109"/>
        <v/>
      </c>
      <c r="AP256" s="194" t="str">
        <f t="shared" si="109"/>
        <v/>
      </c>
      <c r="AQ256" s="194" t="str">
        <f t="shared" si="109"/>
        <v/>
      </c>
      <c r="AR256" s="194" t="str">
        <f t="shared" si="109"/>
        <v/>
      </c>
      <c r="AS256" s="194" t="str">
        <f t="shared" si="109"/>
        <v/>
      </c>
      <c r="AT256" s="194" t="str">
        <f t="shared" si="109"/>
        <v/>
      </c>
      <c r="AU256" s="194" t="str">
        <f t="shared" si="109"/>
        <v/>
      </c>
      <c r="AV256" s="194" t="str">
        <f t="shared" si="109"/>
        <v/>
      </c>
      <c r="AW256" s="194" t="str">
        <f t="shared" si="109"/>
        <v/>
      </c>
      <c r="AX256" s="194" t="str">
        <f t="shared" si="109"/>
        <v/>
      </c>
      <c r="AY256" s="194" t="str">
        <f t="shared" si="109"/>
        <v/>
      </c>
      <c r="AZ256" s="194" t="str">
        <f t="shared" si="109"/>
        <v/>
      </c>
      <c r="BA256" s="194" t="str">
        <f t="shared" si="109"/>
        <v/>
      </c>
      <c r="BB256" s="194" t="str">
        <f t="shared" si="109"/>
        <v/>
      </c>
      <c r="BC256" s="194" t="str">
        <f t="shared" si="109"/>
        <v/>
      </c>
      <c r="BD256" s="38"/>
      <c r="BE256" s="38"/>
      <c r="BF256" s="38"/>
      <c r="BG256" s="42"/>
      <c r="BH256" s="38"/>
      <c r="BI256" s="38"/>
      <c r="BJ256" s="178"/>
    </row>
    <row r="257" spans="2:62" ht="15.5" x14ac:dyDescent="0.35">
      <c r="B257" s="177"/>
      <c r="C257" s="248" t="s">
        <v>170</v>
      </c>
      <c r="D257" s="253"/>
      <c r="E257" s="253"/>
      <c r="F257" s="253"/>
      <c r="G257" s="253"/>
      <c r="H257" s="253"/>
      <c r="I257" s="253"/>
      <c r="J257" s="253"/>
      <c r="K257" s="253"/>
      <c r="L257" s="253"/>
      <c r="M257" s="253"/>
      <c r="N257" s="253"/>
      <c r="O257" s="253"/>
      <c r="P257" s="38"/>
      <c r="Q257" s="178"/>
      <c r="X257" s="177"/>
      <c r="Y257" s="179" t="s">
        <v>98</v>
      </c>
      <c r="Z257" s="60">
        <v>1</v>
      </c>
      <c r="AA257" s="60">
        <v>2</v>
      </c>
      <c r="AB257" s="60">
        <v>3</v>
      </c>
      <c r="AC257" s="60">
        <v>4</v>
      </c>
      <c r="AD257" s="60">
        <v>5</v>
      </c>
      <c r="AE257" s="60">
        <v>6</v>
      </c>
      <c r="AF257" s="60">
        <v>7</v>
      </c>
      <c r="AG257" s="60">
        <v>8</v>
      </c>
      <c r="AH257" s="60">
        <v>9</v>
      </c>
      <c r="AI257" s="60">
        <v>10</v>
      </c>
      <c r="AJ257" s="60">
        <v>11</v>
      </c>
      <c r="AK257" s="60">
        <v>12</v>
      </c>
      <c r="AL257" s="60">
        <v>13</v>
      </c>
      <c r="AM257" s="60">
        <v>14</v>
      </c>
      <c r="AN257" s="60">
        <v>15</v>
      </c>
      <c r="AO257" s="60">
        <v>16</v>
      </c>
      <c r="AP257" s="60">
        <v>17</v>
      </c>
      <c r="AQ257" s="60">
        <v>18</v>
      </c>
      <c r="AR257" s="60">
        <v>19</v>
      </c>
      <c r="AS257" s="60">
        <v>20</v>
      </c>
      <c r="AT257" s="60">
        <v>21</v>
      </c>
      <c r="AU257" s="60">
        <v>22</v>
      </c>
      <c r="AV257" s="60">
        <v>23</v>
      </c>
      <c r="AW257" s="60">
        <v>24</v>
      </c>
      <c r="AX257" s="60">
        <v>25</v>
      </c>
      <c r="AY257" s="60">
        <v>26</v>
      </c>
      <c r="AZ257" s="60">
        <v>27</v>
      </c>
      <c r="BA257" s="60">
        <v>28</v>
      </c>
      <c r="BB257" s="60">
        <v>29</v>
      </c>
      <c r="BC257" s="60">
        <v>30</v>
      </c>
      <c r="BD257" s="38"/>
      <c r="BE257" s="439" t="s">
        <v>99</v>
      </c>
      <c r="BF257" s="440"/>
      <c r="BG257" s="196" t="s">
        <v>100</v>
      </c>
      <c r="BH257" s="196" t="s">
        <v>101</v>
      </c>
      <c r="BI257" s="196" t="s">
        <v>102</v>
      </c>
      <c r="BJ257" s="197" t="s">
        <v>103</v>
      </c>
    </row>
    <row r="258" spans="2:62" ht="15.5" x14ac:dyDescent="0.35">
      <c r="B258" s="177"/>
      <c r="C258" s="249"/>
      <c r="D258" s="250">
        <f t="shared" ref="D258:O258" si="110">D256+D255</f>
        <v>0</v>
      </c>
      <c r="E258" s="250">
        <f t="shared" si="110"/>
        <v>0</v>
      </c>
      <c r="F258" s="250">
        <f t="shared" si="110"/>
        <v>0</v>
      </c>
      <c r="G258" s="250">
        <f t="shared" si="110"/>
        <v>0</v>
      </c>
      <c r="H258" s="250">
        <f t="shared" si="110"/>
        <v>0</v>
      </c>
      <c r="I258" s="250">
        <f t="shared" si="110"/>
        <v>0</v>
      </c>
      <c r="J258" s="250">
        <f t="shared" si="110"/>
        <v>0</v>
      </c>
      <c r="K258" s="250">
        <f t="shared" si="110"/>
        <v>0</v>
      </c>
      <c r="L258" s="250">
        <f t="shared" si="110"/>
        <v>0</v>
      </c>
      <c r="M258" s="250">
        <f t="shared" si="110"/>
        <v>0</v>
      </c>
      <c r="N258" s="250">
        <f t="shared" si="110"/>
        <v>0</v>
      </c>
      <c r="O258" s="250">
        <f t="shared" si="110"/>
        <v>0</v>
      </c>
      <c r="P258" s="38"/>
      <c r="Q258" s="178"/>
      <c r="X258" s="177"/>
      <c r="Y258" s="179"/>
      <c r="Z258" s="60" t="str">
        <f>VLOOKUP(WEEKDAY(CONCATENATE("9","/",Z257,"/",$AJ$6)),$BY$11:$BZ$17,2,FALSE)</f>
        <v>Sat</v>
      </c>
      <c r="AA258" s="60" t="str">
        <f t="shared" ref="AA258:BC258" si="111">VLOOKUP(WEEKDAY(CONCATENATE("9","/",AA257,"/",$AJ$6)),$BY$11:$BZ$17,2,FALSE)</f>
        <v>Sun</v>
      </c>
      <c r="AB258" s="60" t="str">
        <f t="shared" si="111"/>
        <v>Mon</v>
      </c>
      <c r="AC258" s="60" t="str">
        <f t="shared" si="111"/>
        <v>Tues</v>
      </c>
      <c r="AD258" s="60" t="str">
        <f t="shared" si="111"/>
        <v>Wed</v>
      </c>
      <c r="AE258" s="60" t="str">
        <f t="shared" si="111"/>
        <v>Thur</v>
      </c>
      <c r="AF258" s="60" t="str">
        <f t="shared" si="111"/>
        <v>Fri</v>
      </c>
      <c r="AG258" s="60" t="str">
        <f t="shared" si="111"/>
        <v>Sat</v>
      </c>
      <c r="AH258" s="60" t="str">
        <f t="shared" si="111"/>
        <v>Sun</v>
      </c>
      <c r="AI258" s="60" t="str">
        <f t="shared" si="111"/>
        <v>Mon</v>
      </c>
      <c r="AJ258" s="60" t="str">
        <f t="shared" si="111"/>
        <v>Tues</v>
      </c>
      <c r="AK258" s="60" t="str">
        <f t="shared" si="111"/>
        <v>Wed</v>
      </c>
      <c r="AL258" s="60" t="str">
        <f t="shared" si="111"/>
        <v>Thur</v>
      </c>
      <c r="AM258" s="60" t="str">
        <f t="shared" si="111"/>
        <v>Fri</v>
      </c>
      <c r="AN258" s="60" t="str">
        <f t="shared" si="111"/>
        <v>Sat</v>
      </c>
      <c r="AO258" s="60" t="str">
        <f t="shared" si="111"/>
        <v>Sun</v>
      </c>
      <c r="AP258" s="60" t="str">
        <f t="shared" si="111"/>
        <v>Mon</v>
      </c>
      <c r="AQ258" s="60" t="str">
        <f t="shared" si="111"/>
        <v>Tues</v>
      </c>
      <c r="AR258" s="60" t="str">
        <f t="shared" si="111"/>
        <v>Wed</v>
      </c>
      <c r="AS258" s="60" t="str">
        <f t="shared" si="111"/>
        <v>Thur</v>
      </c>
      <c r="AT258" s="60" t="str">
        <f t="shared" si="111"/>
        <v>Fri</v>
      </c>
      <c r="AU258" s="60" t="str">
        <f t="shared" si="111"/>
        <v>Sat</v>
      </c>
      <c r="AV258" s="60" t="str">
        <f t="shared" si="111"/>
        <v>Sun</v>
      </c>
      <c r="AW258" s="60" t="str">
        <f t="shared" si="111"/>
        <v>Mon</v>
      </c>
      <c r="AX258" s="60" t="str">
        <f t="shared" si="111"/>
        <v>Tues</v>
      </c>
      <c r="AY258" s="60" t="str">
        <f t="shared" si="111"/>
        <v>Wed</v>
      </c>
      <c r="AZ258" s="60" t="str">
        <f t="shared" si="111"/>
        <v>Thur</v>
      </c>
      <c r="BA258" s="60" t="str">
        <f t="shared" si="111"/>
        <v>Fri</v>
      </c>
      <c r="BB258" s="60" t="str">
        <f t="shared" si="111"/>
        <v>Sat</v>
      </c>
      <c r="BC258" s="60" t="str">
        <f t="shared" si="111"/>
        <v>Sun</v>
      </c>
      <c r="BD258" s="38"/>
      <c r="BE258" s="439" t="s">
        <v>105</v>
      </c>
      <c r="BF258" s="440"/>
      <c r="BG258" s="196" t="s">
        <v>54</v>
      </c>
      <c r="BH258" s="196" t="s">
        <v>54</v>
      </c>
      <c r="BI258" s="196" t="s">
        <v>54</v>
      </c>
      <c r="BJ258" s="197" t="s">
        <v>54</v>
      </c>
    </row>
    <row r="259" spans="2:62" ht="15.5" x14ac:dyDescent="0.35">
      <c r="B259" s="177"/>
      <c r="C259" s="244"/>
      <c r="D259" s="253"/>
      <c r="E259" s="253"/>
      <c r="F259" s="253"/>
      <c r="G259" s="253"/>
      <c r="H259" s="253"/>
      <c r="I259" s="253"/>
      <c r="J259" s="253"/>
      <c r="K259" s="253"/>
      <c r="L259" s="253"/>
      <c r="M259" s="253"/>
      <c r="N259" s="253"/>
      <c r="O259" s="253"/>
      <c r="P259" s="38"/>
      <c r="Q259" s="178"/>
      <c r="X259" s="177"/>
      <c r="Y259" s="198">
        <v>1</v>
      </c>
      <c r="Z259" s="199"/>
      <c r="AA259" s="199"/>
      <c r="AB259" s="199"/>
      <c r="AC259" s="199"/>
      <c r="AD259" s="199"/>
      <c r="AE259" s="199"/>
      <c r="AF259" s="199"/>
      <c r="AG259" s="199"/>
      <c r="AH259" s="199"/>
      <c r="AI259" s="199"/>
      <c r="AJ259" s="199"/>
      <c r="AK259" s="199"/>
      <c r="AL259" s="199"/>
      <c r="AM259" s="199"/>
      <c r="AN259" s="199"/>
      <c r="AO259" s="199"/>
      <c r="AP259" s="199"/>
      <c r="AQ259" s="199"/>
      <c r="AR259" s="199"/>
      <c r="AS259" s="199"/>
      <c r="AT259" s="199"/>
      <c r="AU259" s="199"/>
      <c r="AV259" s="199"/>
      <c r="AW259" s="199"/>
      <c r="AX259" s="199"/>
      <c r="AY259" s="199"/>
      <c r="AZ259" s="199"/>
      <c r="BA259" s="199"/>
      <c r="BB259" s="199"/>
      <c r="BC259" s="199"/>
      <c r="BD259" s="38"/>
      <c r="BE259" s="437">
        <f>SUM(Z259:BC259)/COUNT(Z$257:BC$257)</f>
        <v>0</v>
      </c>
      <c r="BF259" s="438">
        <f t="shared" ref="BF259:BF282" si="112">SUM(AA259:BC259)/COUNT(AA$40:BC$40)</f>
        <v>0</v>
      </c>
      <c r="BG259" s="200">
        <f t="shared" ref="BG259:BG265" si="113">SUM($Z259:$BD259)</f>
        <v>0</v>
      </c>
      <c r="BH259" s="200">
        <v>0</v>
      </c>
      <c r="BI259" s="201">
        <f>SUMIF(Z259:BD259,"&lt;0",Z259:BD259)</f>
        <v>0</v>
      </c>
      <c r="BJ259" s="202">
        <f>SUMIF(Z259:BD259,"&gt;0",Z259:BD259)</f>
        <v>0</v>
      </c>
    </row>
    <row r="260" spans="2:62" ht="15.5" x14ac:dyDescent="0.35">
      <c r="B260" s="177"/>
      <c r="C260" s="241" t="s">
        <v>171</v>
      </c>
      <c r="D260" s="149"/>
      <c r="E260" s="149"/>
      <c r="F260" s="255"/>
      <c r="G260" s="255"/>
      <c r="H260" s="255"/>
      <c r="I260" s="255"/>
      <c r="J260" s="255"/>
      <c r="K260" s="255"/>
      <c r="L260" s="255"/>
      <c r="M260" s="255"/>
      <c r="N260" s="255"/>
      <c r="O260" s="255"/>
      <c r="P260" s="38"/>
      <c r="Q260" s="178"/>
      <c r="X260" s="177"/>
      <c r="Y260" s="198">
        <v>2</v>
      </c>
      <c r="Z260" s="199"/>
      <c r="AA260" s="199"/>
      <c r="AB260" s="199"/>
      <c r="AC260" s="199"/>
      <c r="AD260" s="199"/>
      <c r="AE260" s="199"/>
      <c r="AF260" s="199"/>
      <c r="AG260" s="199"/>
      <c r="AH260" s="199"/>
      <c r="AI260" s="199"/>
      <c r="AJ260" s="199"/>
      <c r="AK260" s="199"/>
      <c r="AL260" s="199"/>
      <c r="AM260" s="199"/>
      <c r="AN260" s="199"/>
      <c r="AO260" s="199"/>
      <c r="AP260" s="199"/>
      <c r="AQ260" s="199"/>
      <c r="AR260" s="199"/>
      <c r="AS260" s="199"/>
      <c r="AT260" s="199"/>
      <c r="AU260" s="199"/>
      <c r="AV260" s="199"/>
      <c r="AW260" s="199"/>
      <c r="AX260" s="199"/>
      <c r="AY260" s="199"/>
      <c r="AZ260" s="199"/>
      <c r="BA260" s="199"/>
      <c r="BB260" s="199"/>
      <c r="BC260" s="199"/>
      <c r="BD260" s="38"/>
      <c r="BE260" s="437">
        <f t="shared" ref="BE260:BE282" si="114">SUM(Z260:BC260)/COUNT(Z$257:BC$257)</f>
        <v>0</v>
      </c>
      <c r="BF260" s="438">
        <f t="shared" si="112"/>
        <v>0</v>
      </c>
      <c r="BG260" s="203">
        <f t="shared" si="113"/>
        <v>0</v>
      </c>
      <c r="BH260" s="203">
        <v>0</v>
      </c>
      <c r="BI260" s="204">
        <f t="shared" ref="BI260:BI282" si="115">SUMIF(Z260:BD260,"&lt;0",Z260:BD260)</f>
        <v>0</v>
      </c>
      <c r="BJ260" s="205">
        <f t="shared" ref="BJ260:BJ282" si="116">SUMIF(Z260:BD260,"&gt;0",Z260:BD260)</f>
        <v>0</v>
      </c>
    </row>
    <row r="261" spans="2:62" ht="15.5" x14ac:dyDescent="0.35">
      <c r="B261" s="177"/>
      <c r="C261" s="38" t="s">
        <v>161</v>
      </c>
      <c r="D261" s="250">
        <f>BI36</f>
        <v>0</v>
      </c>
      <c r="E261" s="250">
        <f>BI66</f>
        <v>0</v>
      </c>
      <c r="F261" s="250">
        <f>BI97</f>
        <v>0</v>
      </c>
      <c r="G261" s="250">
        <f>BI128</f>
        <v>0</v>
      </c>
      <c r="H261" s="250">
        <f>BI159</f>
        <v>0</v>
      </c>
      <c r="I261" s="250">
        <f>BI190</f>
        <v>0</v>
      </c>
      <c r="J261" s="250">
        <f>BI221</f>
        <v>0</v>
      </c>
      <c r="K261" s="250">
        <f>BI252</f>
        <v>0</v>
      </c>
      <c r="L261" s="250">
        <f>BI283</f>
        <v>0</v>
      </c>
      <c r="M261" s="250">
        <f>BI314</f>
        <v>0</v>
      </c>
      <c r="N261" s="250">
        <f>BI345</f>
        <v>0</v>
      </c>
      <c r="O261" s="250">
        <f>BI376</f>
        <v>0</v>
      </c>
      <c r="P261" s="38"/>
      <c r="Q261" s="178"/>
      <c r="X261" s="177"/>
      <c r="Y261" s="198">
        <v>3</v>
      </c>
      <c r="Z261" s="199"/>
      <c r="AA261" s="199"/>
      <c r="AB261" s="199"/>
      <c r="AC261" s="199"/>
      <c r="AD261" s="199"/>
      <c r="AE261" s="199"/>
      <c r="AF261" s="199"/>
      <c r="AG261" s="199"/>
      <c r="AH261" s="199"/>
      <c r="AI261" s="199"/>
      <c r="AJ261" s="199"/>
      <c r="AK261" s="199"/>
      <c r="AL261" s="199"/>
      <c r="AM261" s="199"/>
      <c r="AN261" s="199"/>
      <c r="AO261" s="199"/>
      <c r="AP261" s="199"/>
      <c r="AQ261" s="199"/>
      <c r="AR261" s="199"/>
      <c r="AS261" s="199"/>
      <c r="AT261" s="199"/>
      <c r="AU261" s="199"/>
      <c r="AV261" s="199"/>
      <c r="AW261" s="199"/>
      <c r="AX261" s="199"/>
      <c r="AY261" s="199"/>
      <c r="AZ261" s="199"/>
      <c r="BA261" s="199"/>
      <c r="BB261" s="199"/>
      <c r="BC261" s="199"/>
      <c r="BD261" s="38"/>
      <c r="BE261" s="437">
        <f t="shared" si="114"/>
        <v>0</v>
      </c>
      <c r="BF261" s="438">
        <f t="shared" si="112"/>
        <v>0</v>
      </c>
      <c r="BG261" s="203">
        <f t="shared" si="113"/>
        <v>0</v>
      </c>
      <c r="BH261" s="203">
        <v>0</v>
      </c>
      <c r="BI261" s="204">
        <f t="shared" si="115"/>
        <v>0</v>
      </c>
      <c r="BJ261" s="205">
        <f t="shared" si="116"/>
        <v>0</v>
      </c>
    </row>
    <row r="262" spans="2:62" ht="15.5" x14ac:dyDescent="0.35">
      <c r="B262" s="177"/>
      <c r="C262" s="38" t="s">
        <v>162</v>
      </c>
      <c r="D262" s="250">
        <f>BJ36</f>
        <v>0</v>
      </c>
      <c r="E262" s="250">
        <f>BJ66</f>
        <v>0</v>
      </c>
      <c r="F262" s="250">
        <f>BJ97</f>
        <v>0</v>
      </c>
      <c r="G262" s="250">
        <f>BJ128</f>
        <v>0</v>
      </c>
      <c r="H262" s="250">
        <f>BJ159</f>
        <v>0</v>
      </c>
      <c r="I262" s="250">
        <f>BJ190</f>
        <v>0</v>
      </c>
      <c r="J262" s="250">
        <f>BJ221</f>
        <v>0</v>
      </c>
      <c r="K262" s="250">
        <f>BJ252</f>
        <v>0</v>
      </c>
      <c r="L262" s="250">
        <f>BJ283</f>
        <v>0</v>
      </c>
      <c r="M262" s="250">
        <f>BJ314</f>
        <v>0</v>
      </c>
      <c r="N262" s="250">
        <f>BJ345</f>
        <v>0</v>
      </c>
      <c r="O262" s="250">
        <f>BJ376</f>
        <v>0</v>
      </c>
      <c r="P262" s="38"/>
      <c r="Q262" s="178"/>
      <c r="X262" s="177"/>
      <c r="Y262" s="198">
        <v>4</v>
      </c>
      <c r="Z262" s="199"/>
      <c r="AA262" s="199"/>
      <c r="AB262" s="199"/>
      <c r="AC262" s="199"/>
      <c r="AD262" s="199"/>
      <c r="AE262" s="199"/>
      <c r="AF262" s="199"/>
      <c r="AG262" s="199"/>
      <c r="AH262" s="199"/>
      <c r="AI262" s="199"/>
      <c r="AJ262" s="199"/>
      <c r="AK262" s="199"/>
      <c r="AL262" s="199"/>
      <c r="AM262" s="199"/>
      <c r="AN262" s="199"/>
      <c r="AO262" s="199"/>
      <c r="AP262" s="199"/>
      <c r="AQ262" s="199"/>
      <c r="AR262" s="199"/>
      <c r="AS262" s="199"/>
      <c r="AT262" s="199"/>
      <c r="AU262" s="199"/>
      <c r="AV262" s="199"/>
      <c r="AW262" s="199"/>
      <c r="AX262" s="199"/>
      <c r="AY262" s="199"/>
      <c r="AZ262" s="199"/>
      <c r="BA262" s="199"/>
      <c r="BB262" s="199"/>
      <c r="BC262" s="199"/>
      <c r="BD262" s="38"/>
      <c r="BE262" s="437">
        <f t="shared" si="114"/>
        <v>0</v>
      </c>
      <c r="BF262" s="438">
        <f t="shared" si="112"/>
        <v>0</v>
      </c>
      <c r="BG262" s="203">
        <f t="shared" si="113"/>
        <v>0</v>
      </c>
      <c r="BH262" s="203">
        <v>0</v>
      </c>
      <c r="BI262" s="204">
        <f t="shared" si="115"/>
        <v>0</v>
      </c>
      <c r="BJ262" s="205">
        <f t="shared" si="116"/>
        <v>0</v>
      </c>
    </row>
    <row r="263" spans="2:62" ht="15.5" x14ac:dyDescent="0.35">
      <c r="B263" s="177"/>
      <c r="C263" s="38" t="s">
        <v>172</v>
      </c>
      <c r="D263" s="250">
        <f t="shared" ref="D263:O263" si="117">SUM(D261:D262)</f>
        <v>0</v>
      </c>
      <c r="E263" s="250">
        <f t="shared" si="117"/>
        <v>0</v>
      </c>
      <c r="F263" s="250">
        <f t="shared" si="117"/>
        <v>0</v>
      </c>
      <c r="G263" s="250">
        <f t="shared" si="117"/>
        <v>0</v>
      </c>
      <c r="H263" s="250">
        <f t="shared" si="117"/>
        <v>0</v>
      </c>
      <c r="I263" s="250">
        <f t="shared" si="117"/>
        <v>0</v>
      </c>
      <c r="J263" s="250">
        <f t="shared" si="117"/>
        <v>0</v>
      </c>
      <c r="K263" s="250">
        <f t="shared" si="117"/>
        <v>0</v>
      </c>
      <c r="L263" s="250">
        <f t="shared" si="117"/>
        <v>0</v>
      </c>
      <c r="M263" s="250">
        <f t="shared" si="117"/>
        <v>0</v>
      </c>
      <c r="N263" s="250">
        <f t="shared" si="117"/>
        <v>0</v>
      </c>
      <c r="O263" s="250">
        <f t="shared" si="117"/>
        <v>0</v>
      </c>
      <c r="P263" s="38"/>
      <c r="Q263" s="178"/>
      <c r="X263" s="177"/>
      <c r="Y263" s="198">
        <v>5</v>
      </c>
      <c r="Z263" s="199"/>
      <c r="AA263" s="199"/>
      <c r="AB263" s="199"/>
      <c r="AC263" s="199"/>
      <c r="AD263" s="199"/>
      <c r="AE263" s="199"/>
      <c r="AF263" s="199"/>
      <c r="AG263" s="199"/>
      <c r="AH263" s="199"/>
      <c r="AI263" s="199"/>
      <c r="AJ263" s="199"/>
      <c r="AK263" s="199"/>
      <c r="AL263" s="199"/>
      <c r="AM263" s="199"/>
      <c r="AN263" s="199"/>
      <c r="AO263" s="199"/>
      <c r="AP263" s="199"/>
      <c r="AQ263" s="199"/>
      <c r="AR263" s="199"/>
      <c r="AS263" s="199"/>
      <c r="AT263" s="199"/>
      <c r="AU263" s="199"/>
      <c r="AV263" s="199"/>
      <c r="AW263" s="199"/>
      <c r="AX263" s="199"/>
      <c r="AY263" s="199"/>
      <c r="AZ263" s="199"/>
      <c r="BA263" s="199"/>
      <c r="BB263" s="199"/>
      <c r="BC263" s="199"/>
      <c r="BD263" s="38"/>
      <c r="BE263" s="437">
        <f t="shared" si="114"/>
        <v>0</v>
      </c>
      <c r="BF263" s="438">
        <f t="shared" si="112"/>
        <v>0</v>
      </c>
      <c r="BG263" s="203">
        <f t="shared" si="113"/>
        <v>0</v>
      </c>
      <c r="BH263" s="203">
        <v>0</v>
      </c>
      <c r="BI263" s="204">
        <f t="shared" si="115"/>
        <v>0</v>
      </c>
      <c r="BJ263" s="205">
        <f t="shared" si="116"/>
        <v>0</v>
      </c>
    </row>
    <row r="264" spans="2:62" ht="15.5" x14ac:dyDescent="0.35">
      <c r="B264" s="177"/>
      <c r="C264" s="251" t="s">
        <v>173</v>
      </c>
      <c r="D264" s="254" t="str">
        <f t="shared" ref="D264:O264" si="118">IFERROR(-D262/D261,"N/A")</f>
        <v>N/A</v>
      </c>
      <c r="E264" s="254" t="str">
        <f t="shared" si="118"/>
        <v>N/A</v>
      </c>
      <c r="F264" s="254" t="str">
        <f t="shared" si="118"/>
        <v>N/A</v>
      </c>
      <c r="G264" s="254" t="str">
        <f t="shared" si="118"/>
        <v>N/A</v>
      </c>
      <c r="H264" s="254" t="str">
        <f t="shared" si="118"/>
        <v>N/A</v>
      </c>
      <c r="I264" s="254" t="str">
        <f t="shared" si="118"/>
        <v>N/A</v>
      </c>
      <c r="J264" s="254" t="str">
        <f t="shared" si="118"/>
        <v>N/A</v>
      </c>
      <c r="K264" s="254" t="str">
        <f t="shared" si="118"/>
        <v>N/A</v>
      </c>
      <c r="L264" s="254" t="str">
        <f t="shared" si="118"/>
        <v>N/A</v>
      </c>
      <c r="M264" s="254" t="str">
        <f t="shared" si="118"/>
        <v>N/A</v>
      </c>
      <c r="N264" s="254" t="str">
        <f t="shared" si="118"/>
        <v>N/A</v>
      </c>
      <c r="O264" s="254" t="str">
        <f t="shared" si="118"/>
        <v>N/A</v>
      </c>
      <c r="P264" s="38"/>
      <c r="Q264" s="178"/>
      <c r="X264" s="177"/>
      <c r="Y264" s="198">
        <v>6</v>
      </c>
      <c r="Z264" s="199"/>
      <c r="AA264" s="199"/>
      <c r="AB264" s="199"/>
      <c r="AC264" s="199"/>
      <c r="AD264" s="199"/>
      <c r="AE264" s="199"/>
      <c r="AF264" s="199"/>
      <c r="AG264" s="199"/>
      <c r="AH264" s="199"/>
      <c r="AI264" s="199"/>
      <c r="AJ264" s="199"/>
      <c r="AK264" s="199"/>
      <c r="AL264" s="199"/>
      <c r="AM264" s="199"/>
      <c r="AN264" s="199"/>
      <c r="AO264" s="199"/>
      <c r="AP264" s="199"/>
      <c r="AQ264" s="199"/>
      <c r="AR264" s="199"/>
      <c r="AS264" s="199"/>
      <c r="AT264" s="199"/>
      <c r="AU264" s="199"/>
      <c r="AV264" s="199"/>
      <c r="AW264" s="199"/>
      <c r="AX264" s="199"/>
      <c r="AY264" s="199"/>
      <c r="AZ264" s="199"/>
      <c r="BA264" s="199"/>
      <c r="BB264" s="199"/>
      <c r="BC264" s="199"/>
      <c r="BD264" s="38"/>
      <c r="BE264" s="437">
        <f t="shared" si="114"/>
        <v>0</v>
      </c>
      <c r="BF264" s="438">
        <f t="shared" si="112"/>
        <v>0</v>
      </c>
      <c r="BG264" s="203">
        <f t="shared" si="113"/>
        <v>0</v>
      </c>
      <c r="BH264" s="203">
        <v>0</v>
      </c>
      <c r="BI264" s="204">
        <f t="shared" si="115"/>
        <v>0</v>
      </c>
      <c r="BJ264" s="205">
        <f t="shared" si="116"/>
        <v>0</v>
      </c>
    </row>
    <row r="265" spans="2:62" ht="15.5" x14ac:dyDescent="0.35">
      <c r="B265" s="177"/>
      <c r="C265" s="244"/>
      <c r="D265" s="253"/>
      <c r="E265" s="253"/>
      <c r="F265" s="253"/>
      <c r="G265" s="253"/>
      <c r="H265" s="253"/>
      <c r="I265" s="253"/>
      <c r="J265" s="253"/>
      <c r="K265" s="253"/>
      <c r="L265" s="253"/>
      <c r="M265" s="253"/>
      <c r="N265" s="253"/>
      <c r="O265" s="254" t="str">
        <f>IFERROR(-SUM(D262:O262)/SUM(D261:O261),"N/A")</f>
        <v>N/A</v>
      </c>
      <c r="P265" s="38"/>
      <c r="Q265" s="178"/>
      <c r="X265" s="177"/>
      <c r="Y265" s="198">
        <v>7</v>
      </c>
      <c r="Z265" s="199"/>
      <c r="AA265" s="199"/>
      <c r="AB265" s="199"/>
      <c r="AC265" s="199"/>
      <c r="AD265" s="199"/>
      <c r="AE265" s="199"/>
      <c r="AF265" s="199"/>
      <c r="AG265" s="199"/>
      <c r="AH265" s="199"/>
      <c r="AI265" s="199"/>
      <c r="AJ265" s="199"/>
      <c r="AK265" s="199"/>
      <c r="AL265" s="199"/>
      <c r="AM265" s="199"/>
      <c r="AN265" s="199"/>
      <c r="AO265" s="199"/>
      <c r="AP265" s="199"/>
      <c r="AQ265" s="199"/>
      <c r="AR265" s="199"/>
      <c r="AS265" s="199"/>
      <c r="AT265" s="199"/>
      <c r="AU265" s="199"/>
      <c r="AV265" s="199"/>
      <c r="AW265" s="199"/>
      <c r="AX265" s="199"/>
      <c r="AY265" s="199"/>
      <c r="AZ265" s="199"/>
      <c r="BA265" s="199"/>
      <c r="BB265" s="199"/>
      <c r="BC265" s="199"/>
      <c r="BD265" s="38"/>
      <c r="BE265" s="437">
        <f t="shared" si="114"/>
        <v>0</v>
      </c>
      <c r="BF265" s="438">
        <f t="shared" si="112"/>
        <v>0</v>
      </c>
      <c r="BG265" s="203">
        <f t="shared" si="113"/>
        <v>0</v>
      </c>
      <c r="BH265" s="203">
        <v>0</v>
      </c>
      <c r="BI265" s="204">
        <f t="shared" si="115"/>
        <v>0</v>
      </c>
      <c r="BJ265" s="205">
        <f t="shared" si="116"/>
        <v>0</v>
      </c>
    </row>
    <row r="266" spans="2:62" ht="15.5" x14ac:dyDescent="0.35">
      <c r="B266" s="177"/>
      <c r="C266" s="244"/>
      <c r="D266" s="253"/>
      <c r="E266" s="253"/>
      <c r="F266" s="253"/>
      <c r="G266" s="253"/>
      <c r="H266" s="253"/>
      <c r="I266" s="253"/>
      <c r="J266" s="253"/>
      <c r="K266" s="253"/>
      <c r="L266" s="253"/>
      <c r="M266" s="253"/>
      <c r="N266" s="253"/>
      <c r="O266" s="253"/>
      <c r="P266" s="38"/>
      <c r="Q266" s="178"/>
      <c r="X266" s="177"/>
      <c r="Y266" s="198">
        <v>8</v>
      </c>
      <c r="Z266" s="199"/>
      <c r="AA266" s="199"/>
      <c r="AB266" s="199"/>
      <c r="AC266" s="199"/>
      <c r="AD266" s="199"/>
      <c r="AE266" s="199"/>
      <c r="AF266" s="199"/>
      <c r="AG266" s="199"/>
      <c r="AH266" s="199"/>
      <c r="AI266" s="199"/>
      <c r="AJ266" s="199"/>
      <c r="AK266" s="199"/>
      <c r="AL266" s="199"/>
      <c r="AM266" s="199"/>
      <c r="AN266" s="199"/>
      <c r="AO266" s="199"/>
      <c r="AP266" s="199"/>
      <c r="AQ266" s="199"/>
      <c r="AR266" s="199"/>
      <c r="AS266" s="199"/>
      <c r="AT266" s="199"/>
      <c r="AU266" s="199"/>
      <c r="AV266" s="199"/>
      <c r="AW266" s="199"/>
      <c r="AX266" s="199"/>
      <c r="AY266" s="199"/>
      <c r="AZ266" s="199"/>
      <c r="BA266" s="199"/>
      <c r="BB266" s="199"/>
      <c r="BC266" s="199"/>
      <c r="BD266" s="38"/>
      <c r="BE266" s="437">
        <f t="shared" si="114"/>
        <v>0</v>
      </c>
      <c r="BF266" s="438">
        <f t="shared" si="112"/>
        <v>0</v>
      </c>
      <c r="BG266" s="203">
        <f t="shared" ref="BG266:BG281" si="119">(SUMIF($Z$258:$BD$258,"Sat",$Z266:$BD266)+SUMIF($Z$258:$BD$258,"Sun",$Z266:$BD266))</f>
        <v>0</v>
      </c>
      <c r="BH266" s="203">
        <f t="shared" ref="BH266:BH281" si="120">(SUM($Z266:$BD266)-(SUMIF($Z$258:$BD$258,"Sat",$Z266:$BD266)+SUMIF($Z$258:$BD$258,"Sun",$Z266:$BD266)))</f>
        <v>0</v>
      </c>
      <c r="BI266" s="204">
        <f t="shared" si="115"/>
        <v>0</v>
      </c>
      <c r="BJ266" s="205">
        <f t="shared" si="116"/>
        <v>0</v>
      </c>
    </row>
    <row r="267" spans="2:62" ht="15.5" x14ac:dyDescent="0.35">
      <c r="B267" s="177"/>
      <c r="C267" s="241" t="s">
        <v>174</v>
      </c>
      <c r="D267" s="57"/>
      <c r="E267" s="57"/>
      <c r="F267" s="57"/>
      <c r="G267" s="57"/>
      <c r="H267" s="57"/>
      <c r="I267" s="57"/>
      <c r="J267" s="57"/>
      <c r="K267" s="253"/>
      <c r="L267" s="253"/>
      <c r="M267" s="253"/>
      <c r="N267" s="253"/>
      <c r="O267" s="253"/>
      <c r="P267" s="38"/>
      <c r="Q267" s="178"/>
      <c r="X267" s="177"/>
      <c r="Y267" s="198">
        <v>9</v>
      </c>
      <c r="Z267" s="199"/>
      <c r="AA267" s="199"/>
      <c r="AB267" s="199"/>
      <c r="AC267" s="199"/>
      <c r="AD267" s="199"/>
      <c r="AE267" s="199"/>
      <c r="AF267" s="199"/>
      <c r="AG267" s="199"/>
      <c r="AH267" s="199"/>
      <c r="AI267" s="199"/>
      <c r="AJ267" s="199"/>
      <c r="AK267" s="199"/>
      <c r="AL267" s="199"/>
      <c r="AM267" s="199"/>
      <c r="AN267" s="199"/>
      <c r="AO267" s="199"/>
      <c r="AP267" s="199"/>
      <c r="AQ267" s="199"/>
      <c r="AR267" s="199"/>
      <c r="AS267" s="199"/>
      <c r="AT267" s="199"/>
      <c r="AU267" s="199"/>
      <c r="AV267" s="199"/>
      <c r="AW267" s="199"/>
      <c r="AX267" s="199"/>
      <c r="AY267" s="199"/>
      <c r="AZ267" s="199"/>
      <c r="BA267" s="199"/>
      <c r="BB267" s="199"/>
      <c r="BC267" s="199"/>
      <c r="BD267" s="38"/>
      <c r="BE267" s="437">
        <f t="shared" si="114"/>
        <v>0</v>
      </c>
      <c r="BF267" s="438">
        <f t="shared" si="112"/>
        <v>0</v>
      </c>
      <c r="BG267" s="203">
        <f t="shared" si="119"/>
        <v>0</v>
      </c>
      <c r="BH267" s="203">
        <f t="shared" si="120"/>
        <v>0</v>
      </c>
      <c r="BI267" s="204">
        <f t="shared" si="115"/>
        <v>0</v>
      </c>
      <c r="BJ267" s="205">
        <f t="shared" si="116"/>
        <v>0</v>
      </c>
    </row>
    <row r="268" spans="2:62" ht="15.65" customHeight="1" x14ac:dyDescent="0.35">
      <c r="B268" s="177"/>
      <c r="C268" s="320"/>
      <c r="D268" s="314" t="s">
        <v>175</v>
      </c>
      <c r="E268" s="316"/>
      <c r="F268" s="315"/>
      <c r="G268" s="314" t="s">
        <v>176</v>
      </c>
      <c r="H268" s="315"/>
      <c r="I268" s="314" t="s">
        <v>177</v>
      </c>
      <c r="J268" s="315"/>
      <c r="K268" s="317" t="s">
        <v>178</v>
      </c>
      <c r="L268" s="318"/>
      <c r="M268" s="253"/>
      <c r="N268" s="253"/>
      <c r="O268" s="253"/>
      <c r="P268" s="253"/>
      <c r="Q268" s="178"/>
      <c r="X268" s="177"/>
      <c r="Y268" s="198">
        <v>10</v>
      </c>
      <c r="Z268" s="199"/>
      <c r="AA268" s="199"/>
      <c r="AB268" s="199"/>
      <c r="AC268" s="199"/>
      <c r="AD268" s="199"/>
      <c r="AE268" s="199"/>
      <c r="AF268" s="199"/>
      <c r="AG268" s="199"/>
      <c r="AH268" s="199"/>
      <c r="AI268" s="199"/>
      <c r="AJ268" s="199"/>
      <c r="AK268" s="199"/>
      <c r="AL268" s="199"/>
      <c r="AM268" s="199"/>
      <c r="AN268" s="199"/>
      <c r="AO268" s="199"/>
      <c r="AP268" s="199"/>
      <c r="AQ268" s="199"/>
      <c r="AR268" s="199"/>
      <c r="AS268" s="199"/>
      <c r="AT268" s="199"/>
      <c r="AU268" s="199"/>
      <c r="AV268" s="199"/>
      <c r="AW268" s="199"/>
      <c r="AX268" s="199"/>
      <c r="AY268" s="199"/>
      <c r="AZ268" s="199"/>
      <c r="BA268" s="199"/>
      <c r="BB268" s="199"/>
      <c r="BC268" s="199"/>
      <c r="BD268" s="38"/>
      <c r="BE268" s="437">
        <f t="shared" si="114"/>
        <v>0</v>
      </c>
      <c r="BF268" s="438">
        <f t="shared" si="112"/>
        <v>0</v>
      </c>
      <c r="BG268" s="203">
        <f t="shared" si="119"/>
        <v>0</v>
      </c>
      <c r="BH268" s="203">
        <f t="shared" si="120"/>
        <v>0</v>
      </c>
      <c r="BI268" s="204">
        <f t="shared" si="115"/>
        <v>0</v>
      </c>
      <c r="BJ268" s="205">
        <f t="shared" si="116"/>
        <v>0</v>
      </c>
    </row>
    <row r="269" spans="2:62" ht="15.5" x14ac:dyDescent="0.35">
      <c r="B269" s="177"/>
      <c r="C269" s="453" t="s">
        <v>179</v>
      </c>
      <c r="D269" s="454"/>
      <c r="E269" s="308">
        <f>SUM(D249:O249)</f>
        <v>0</v>
      </c>
      <c r="F269" s="309"/>
      <c r="G269" s="310">
        <f>SUM(D252:O252)</f>
        <v>0</v>
      </c>
      <c r="H269" s="311"/>
      <c r="I269" s="312">
        <f>SUM(D255:O255)</f>
        <v>0</v>
      </c>
      <c r="J269" s="313"/>
      <c r="K269" s="306">
        <f>IF('Part IV'!J16&gt;0,I269/('Part IV'!J16*8766),0)</f>
        <v>0</v>
      </c>
      <c r="L269" s="307"/>
      <c r="M269" s="253" t="s">
        <v>180</v>
      </c>
      <c r="N269" s="253"/>
      <c r="O269" s="253"/>
      <c r="P269" s="253"/>
      <c r="Q269" s="178"/>
      <c r="X269" s="177"/>
      <c r="Y269" s="198">
        <v>11</v>
      </c>
      <c r="Z269" s="199"/>
      <c r="AA269" s="199"/>
      <c r="AB269" s="199"/>
      <c r="AC269" s="199"/>
      <c r="AD269" s="199"/>
      <c r="AE269" s="199"/>
      <c r="AF269" s="199"/>
      <c r="AG269" s="199"/>
      <c r="AH269" s="199"/>
      <c r="AI269" s="199"/>
      <c r="AJ269" s="199"/>
      <c r="AK269" s="199"/>
      <c r="AL269" s="199"/>
      <c r="AM269" s="199"/>
      <c r="AN269" s="199"/>
      <c r="AO269" s="199"/>
      <c r="AP269" s="199"/>
      <c r="AQ269" s="199"/>
      <c r="AR269" s="199"/>
      <c r="AS269" s="199"/>
      <c r="AT269" s="199"/>
      <c r="AU269" s="199"/>
      <c r="AV269" s="199"/>
      <c r="AW269" s="199"/>
      <c r="AX269" s="199"/>
      <c r="AY269" s="199"/>
      <c r="AZ269" s="199"/>
      <c r="BA269" s="199"/>
      <c r="BB269" s="199"/>
      <c r="BC269" s="199"/>
      <c r="BD269" s="38"/>
      <c r="BE269" s="437">
        <f t="shared" si="114"/>
        <v>0</v>
      </c>
      <c r="BF269" s="438">
        <f t="shared" si="112"/>
        <v>0</v>
      </c>
      <c r="BG269" s="203">
        <f t="shared" si="119"/>
        <v>0</v>
      </c>
      <c r="BH269" s="203">
        <f t="shared" si="120"/>
        <v>0</v>
      </c>
      <c r="BI269" s="204">
        <f t="shared" si="115"/>
        <v>0</v>
      </c>
      <c r="BJ269" s="205">
        <f t="shared" si="116"/>
        <v>0</v>
      </c>
    </row>
    <row r="270" spans="2:62" ht="15.5" x14ac:dyDescent="0.35">
      <c r="B270" s="177"/>
      <c r="C270" s="455" t="s">
        <v>181</v>
      </c>
      <c r="D270" s="456"/>
      <c r="E270" s="308">
        <f>SUM(D250:O250)</f>
        <v>0</v>
      </c>
      <c r="F270" s="309"/>
      <c r="G270" s="310">
        <f>SUM(D253:O253)</f>
        <v>0</v>
      </c>
      <c r="H270" s="311"/>
      <c r="I270" s="312">
        <f>SUM(D256:O256)</f>
        <v>0</v>
      </c>
      <c r="J270" s="313"/>
      <c r="K270" s="306">
        <f>ABS(IF('Part IV'!J16&gt;0,I270/('Part IV'!J16*8766),0))</f>
        <v>0</v>
      </c>
      <c r="L270" s="307"/>
      <c r="M270" s="253" t="s">
        <v>182</v>
      </c>
      <c r="N270" s="253"/>
      <c r="O270" s="253"/>
      <c r="P270" s="253"/>
      <c r="Q270" s="178"/>
      <c r="X270" s="177"/>
      <c r="Y270" s="198">
        <v>12</v>
      </c>
      <c r="Z270" s="199"/>
      <c r="AA270" s="199"/>
      <c r="AB270" s="199"/>
      <c r="AC270" s="199"/>
      <c r="AD270" s="199"/>
      <c r="AE270" s="199"/>
      <c r="AF270" s="199"/>
      <c r="AG270" s="199"/>
      <c r="AH270" s="199"/>
      <c r="AI270" s="199"/>
      <c r="AJ270" s="199"/>
      <c r="AK270" s="199"/>
      <c r="AL270" s="199"/>
      <c r="AM270" s="199"/>
      <c r="AN270" s="199"/>
      <c r="AO270" s="199"/>
      <c r="AP270" s="199"/>
      <c r="AQ270" s="199"/>
      <c r="AR270" s="199"/>
      <c r="AS270" s="199"/>
      <c r="AT270" s="199"/>
      <c r="AU270" s="199"/>
      <c r="AV270" s="199"/>
      <c r="AW270" s="199"/>
      <c r="AX270" s="199"/>
      <c r="AY270" s="199"/>
      <c r="AZ270" s="199"/>
      <c r="BA270" s="199"/>
      <c r="BB270" s="199"/>
      <c r="BC270" s="199"/>
      <c r="BD270" s="38"/>
      <c r="BE270" s="437">
        <f t="shared" si="114"/>
        <v>0</v>
      </c>
      <c r="BF270" s="438">
        <f t="shared" si="112"/>
        <v>0</v>
      </c>
      <c r="BG270" s="203">
        <f t="shared" si="119"/>
        <v>0</v>
      </c>
      <c r="BH270" s="203">
        <f t="shared" si="120"/>
        <v>0</v>
      </c>
      <c r="BI270" s="204">
        <f t="shared" si="115"/>
        <v>0</v>
      </c>
      <c r="BJ270" s="205">
        <f t="shared" si="116"/>
        <v>0</v>
      </c>
    </row>
    <row r="271" spans="2:62" ht="15.5" x14ac:dyDescent="0.35">
      <c r="B271" s="177"/>
      <c r="C271" s="256"/>
      <c r="D271" s="256"/>
      <c r="E271" s="256"/>
      <c r="F271" s="256"/>
      <c r="G271" s="256"/>
      <c r="H271" s="256"/>
      <c r="I271" s="256"/>
      <c r="J271" s="256"/>
      <c r="K271" s="256"/>
      <c r="L271" s="256"/>
      <c r="M271" s="256"/>
      <c r="N271" s="253"/>
      <c r="O271" s="253"/>
      <c r="P271" s="253"/>
      <c r="Q271" s="178"/>
      <c r="X271" s="177"/>
      <c r="Y271" s="198">
        <v>13</v>
      </c>
      <c r="Z271" s="199"/>
      <c r="AA271" s="199"/>
      <c r="AB271" s="199"/>
      <c r="AC271" s="199"/>
      <c r="AD271" s="199"/>
      <c r="AE271" s="199"/>
      <c r="AF271" s="199"/>
      <c r="AG271" s="199"/>
      <c r="AH271" s="199"/>
      <c r="AI271" s="199"/>
      <c r="AJ271" s="199"/>
      <c r="AK271" s="199"/>
      <c r="AL271" s="199"/>
      <c r="AM271" s="199"/>
      <c r="AN271" s="199"/>
      <c r="AO271" s="199"/>
      <c r="AP271" s="199"/>
      <c r="AQ271" s="199"/>
      <c r="AR271" s="199"/>
      <c r="AS271" s="199"/>
      <c r="AT271" s="199"/>
      <c r="AU271" s="199"/>
      <c r="AV271" s="199"/>
      <c r="AW271" s="199"/>
      <c r="AX271" s="199"/>
      <c r="AY271" s="199"/>
      <c r="AZ271" s="199"/>
      <c r="BA271" s="199"/>
      <c r="BB271" s="199"/>
      <c r="BC271" s="199"/>
      <c r="BD271" s="38"/>
      <c r="BE271" s="437">
        <f t="shared" si="114"/>
        <v>0</v>
      </c>
      <c r="BF271" s="438">
        <f t="shared" si="112"/>
        <v>0</v>
      </c>
      <c r="BG271" s="203">
        <f t="shared" si="119"/>
        <v>0</v>
      </c>
      <c r="BH271" s="203">
        <f t="shared" si="120"/>
        <v>0</v>
      </c>
      <c r="BI271" s="204">
        <f t="shared" si="115"/>
        <v>0</v>
      </c>
      <c r="BJ271" s="205">
        <f t="shared" si="116"/>
        <v>0</v>
      </c>
    </row>
    <row r="272" spans="2:62" ht="16" thickBot="1" x14ac:dyDescent="0.4">
      <c r="B272" s="183"/>
      <c r="C272" s="252"/>
      <c r="D272" s="257"/>
      <c r="E272" s="257"/>
      <c r="F272" s="258"/>
      <c r="G272" s="257"/>
      <c r="H272" s="257"/>
      <c r="I272" s="257"/>
      <c r="J272" s="257"/>
      <c r="K272" s="257"/>
      <c r="L272" s="257"/>
      <c r="M272" s="257"/>
      <c r="N272" s="257"/>
      <c r="O272" s="257"/>
      <c r="P272" s="185"/>
      <c r="Q272" s="186"/>
      <c r="X272" s="177"/>
      <c r="Y272" s="198">
        <v>14</v>
      </c>
      <c r="Z272" s="199"/>
      <c r="AA272" s="199"/>
      <c r="AB272" s="199"/>
      <c r="AC272" s="199"/>
      <c r="AD272" s="199"/>
      <c r="AE272" s="199"/>
      <c r="AF272" s="199"/>
      <c r="AG272" s="199"/>
      <c r="AH272" s="199"/>
      <c r="AI272" s="199"/>
      <c r="AJ272" s="199"/>
      <c r="AK272" s="199"/>
      <c r="AL272" s="199"/>
      <c r="AM272" s="199"/>
      <c r="AN272" s="199"/>
      <c r="AO272" s="199"/>
      <c r="AP272" s="199"/>
      <c r="AQ272" s="199"/>
      <c r="AR272" s="199"/>
      <c r="AS272" s="199"/>
      <c r="AT272" s="199"/>
      <c r="AU272" s="199"/>
      <c r="AV272" s="199"/>
      <c r="AW272" s="199"/>
      <c r="AX272" s="199"/>
      <c r="AY272" s="199"/>
      <c r="AZ272" s="199"/>
      <c r="BA272" s="199"/>
      <c r="BB272" s="199"/>
      <c r="BC272" s="199"/>
      <c r="BD272" s="38"/>
      <c r="BE272" s="437">
        <f t="shared" si="114"/>
        <v>0</v>
      </c>
      <c r="BF272" s="438">
        <f t="shared" si="112"/>
        <v>0</v>
      </c>
      <c r="BG272" s="203">
        <f t="shared" si="119"/>
        <v>0</v>
      </c>
      <c r="BH272" s="203">
        <f t="shared" si="120"/>
        <v>0</v>
      </c>
      <c r="BI272" s="204">
        <f t="shared" si="115"/>
        <v>0</v>
      </c>
      <c r="BJ272" s="205">
        <f t="shared" si="116"/>
        <v>0</v>
      </c>
    </row>
    <row r="273" spans="24:65" ht="15.65" customHeight="1" x14ac:dyDescent="0.35">
      <c r="X273" s="177"/>
      <c r="Y273" s="198">
        <v>15</v>
      </c>
      <c r="Z273" s="199"/>
      <c r="AA273" s="199"/>
      <c r="AB273" s="199"/>
      <c r="AC273" s="199"/>
      <c r="AD273" s="199"/>
      <c r="AE273" s="199"/>
      <c r="AF273" s="199"/>
      <c r="AG273" s="199"/>
      <c r="AH273" s="199"/>
      <c r="AI273" s="199"/>
      <c r="AJ273" s="199"/>
      <c r="AK273" s="199"/>
      <c r="AL273" s="199"/>
      <c r="AM273" s="199"/>
      <c r="AN273" s="199"/>
      <c r="AO273" s="199"/>
      <c r="AP273" s="199"/>
      <c r="AQ273" s="199"/>
      <c r="AR273" s="199"/>
      <c r="AS273" s="199"/>
      <c r="AT273" s="199"/>
      <c r="AU273" s="199"/>
      <c r="AV273" s="199"/>
      <c r="AW273" s="199"/>
      <c r="AX273" s="199"/>
      <c r="AY273" s="199"/>
      <c r="AZ273" s="199"/>
      <c r="BA273" s="199"/>
      <c r="BB273" s="199"/>
      <c r="BC273" s="199"/>
      <c r="BD273" s="38"/>
      <c r="BE273" s="437">
        <f t="shared" si="114"/>
        <v>0</v>
      </c>
      <c r="BF273" s="438">
        <f t="shared" si="112"/>
        <v>0</v>
      </c>
      <c r="BG273" s="203">
        <f t="shared" si="119"/>
        <v>0</v>
      </c>
      <c r="BH273" s="203">
        <f t="shared" si="120"/>
        <v>0</v>
      </c>
      <c r="BI273" s="204">
        <f t="shared" si="115"/>
        <v>0</v>
      </c>
      <c r="BJ273" s="205">
        <f t="shared" si="116"/>
        <v>0</v>
      </c>
    </row>
    <row r="274" spans="24:65" ht="15.5" x14ac:dyDescent="0.35">
      <c r="X274" s="177"/>
      <c r="Y274" s="198">
        <v>16</v>
      </c>
      <c r="Z274" s="199"/>
      <c r="AA274" s="199"/>
      <c r="AB274" s="199"/>
      <c r="AC274" s="199"/>
      <c r="AD274" s="199"/>
      <c r="AE274" s="199"/>
      <c r="AF274" s="199"/>
      <c r="AG274" s="199"/>
      <c r="AH274" s="199"/>
      <c r="AI274" s="199"/>
      <c r="AJ274" s="199"/>
      <c r="AK274" s="199"/>
      <c r="AL274" s="199"/>
      <c r="AM274" s="199"/>
      <c r="AN274" s="199"/>
      <c r="AO274" s="199"/>
      <c r="AP274" s="199"/>
      <c r="AQ274" s="199"/>
      <c r="AR274" s="199"/>
      <c r="AS274" s="199"/>
      <c r="AT274" s="199"/>
      <c r="AU274" s="199"/>
      <c r="AV274" s="199"/>
      <c r="AW274" s="199"/>
      <c r="AX274" s="199"/>
      <c r="AY274" s="199"/>
      <c r="AZ274" s="199"/>
      <c r="BA274" s="199"/>
      <c r="BB274" s="199"/>
      <c r="BC274" s="199"/>
      <c r="BD274" s="38"/>
      <c r="BE274" s="437">
        <f t="shared" si="114"/>
        <v>0</v>
      </c>
      <c r="BF274" s="438">
        <f t="shared" si="112"/>
        <v>0</v>
      </c>
      <c r="BG274" s="203">
        <f t="shared" si="119"/>
        <v>0</v>
      </c>
      <c r="BH274" s="203">
        <f t="shared" si="120"/>
        <v>0</v>
      </c>
      <c r="BI274" s="204">
        <f t="shared" si="115"/>
        <v>0</v>
      </c>
      <c r="BJ274" s="205">
        <f t="shared" si="116"/>
        <v>0</v>
      </c>
    </row>
    <row r="275" spans="24:65" ht="15.5" x14ac:dyDescent="0.35">
      <c r="X275" s="177"/>
      <c r="Y275" s="198">
        <v>17</v>
      </c>
      <c r="Z275" s="199"/>
      <c r="AA275" s="199"/>
      <c r="AB275" s="199"/>
      <c r="AC275" s="199"/>
      <c r="AD275" s="199"/>
      <c r="AE275" s="199"/>
      <c r="AF275" s="199"/>
      <c r="AG275" s="199"/>
      <c r="AH275" s="199"/>
      <c r="AI275" s="199"/>
      <c r="AJ275" s="199"/>
      <c r="AK275" s="199"/>
      <c r="AL275" s="199"/>
      <c r="AM275" s="199"/>
      <c r="AN275" s="199"/>
      <c r="AO275" s="199"/>
      <c r="AP275" s="199"/>
      <c r="AQ275" s="199"/>
      <c r="AR275" s="199"/>
      <c r="AS275" s="199"/>
      <c r="AT275" s="199"/>
      <c r="AU275" s="199"/>
      <c r="AV275" s="199"/>
      <c r="AW275" s="199"/>
      <c r="AX275" s="199"/>
      <c r="AY275" s="199"/>
      <c r="AZ275" s="199"/>
      <c r="BA275" s="199"/>
      <c r="BB275" s="199"/>
      <c r="BC275" s="199"/>
      <c r="BD275" s="38"/>
      <c r="BE275" s="437">
        <f t="shared" si="114"/>
        <v>0</v>
      </c>
      <c r="BF275" s="438">
        <f t="shared" si="112"/>
        <v>0</v>
      </c>
      <c r="BG275" s="203">
        <f t="shared" si="119"/>
        <v>0</v>
      </c>
      <c r="BH275" s="203">
        <f t="shared" si="120"/>
        <v>0</v>
      </c>
      <c r="BI275" s="204">
        <f t="shared" si="115"/>
        <v>0</v>
      </c>
      <c r="BJ275" s="205">
        <f t="shared" si="116"/>
        <v>0</v>
      </c>
    </row>
    <row r="276" spans="24:65" ht="15.5" x14ac:dyDescent="0.35">
      <c r="X276" s="177"/>
      <c r="Y276" s="198">
        <v>18</v>
      </c>
      <c r="Z276" s="199"/>
      <c r="AA276" s="199"/>
      <c r="AB276" s="199"/>
      <c r="AC276" s="199"/>
      <c r="AD276" s="199"/>
      <c r="AE276" s="199"/>
      <c r="AF276" s="199"/>
      <c r="AG276" s="199"/>
      <c r="AH276" s="199"/>
      <c r="AI276" s="199"/>
      <c r="AJ276" s="199"/>
      <c r="AK276" s="199"/>
      <c r="AL276" s="199"/>
      <c r="AM276" s="199"/>
      <c r="AN276" s="199"/>
      <c r="AO276" s="199"/>
      <c r="AP276" s="199"/>
      <c r="AQ276" s="199"/>
      <c r="AR276" s="199"/>
      <c r="AS276" s="199"/>
      <c r="AT276" s="199"/>
      <c r="AU276" s="199"/>
      <c r="AV276" s="199"/>
      <c r="AW276" s="199"/>
      <c r="AX276" s="199"/>
      <c r="AY276" s="199"/>
      <c r="AZ276" s="199"/>
      <c r="BA276" s="199"/>
      <c r="BB276" s="199"/>
      <c r="BC276" s="199"/>
      <c r="BD276" s="38"/>
      <c r="BE276" s="437">
        <f t="shared" si="114"/>
        <v>0</v>
      </c>
      <c r="BF276" s="438">
        <f t="shared" si="112"/>
        <v>0</v>
      </c>
      <c r="BG276" s="203">
        <f t="shared" si="119"/>
        <v>0</v>
      </c>
      <c r="BH276" s="203">
        <f t="shared" si="120"/>
        <v>0</v>
      </c>
      <c r="BI276" s="204">
        <f t="shared" si="115"/>
        <v>0</v>
      </c>
      <c r="BJ276" s="205">
        <f t="shared" si="116"/>
        <v>0</v>
      </c>
    </row>
    <row r="277" spans="24:65" ht="15.5" x14ac:dyDescent="0.35">
      <c r="X277" s="177"/>
      <c r="Y277" s="198">
        <v>19</v>
      </c>
      <c r="Z277" s="199"/>
      <c r="AA277" s="199"/>
      <c r="AB277" s="199"/>
      <c r="AC277" s="199"/>
      <c r="AD277" s="199"/>
      <c r="AE277" s="199"/>
      <c r="AF277" s="199"/>
      <c r="AG277" s="199"/>
      <c r="AH277" s="199"/>
      <c r="AI277" s="199"/>
      <c r="AJ277" s="199"/>
      <c r="AK277" s="199"/>
      <c r="AL277" s="199"/>
      <c r="AM277" s="199"/>
      <c r="AN277" s="199"/>
      <c r="AO277" s="199"/>
      <c r="AP277" s="199"/>
      <c r="AQ277" s="199"/>
      <c r="AR277" s="199"/>
      <c r="AS277" s="199"/>
      <c r="AT277" s="199"/>
      <c r="AU277" s="199"/>
      <c r="AV277" s="199"/>
      <c r="AW277" s="199"/>
      <c r="AX277" s="199"/>
      <c r="AY277" s="199"/>
      <c r="AZ277" s="199"/>
      <c r="BA277" s="199"/>
      <c r="BB277" s="199"/>
      <c r="BC277" s="199"/>
      <c r="BD277" s="38"/>
      <c r="BE277" s="437">
        <f t="shared" si="114"/>
        <v>0</v>
      </c>
      <c r="BF277" s="438">
        <f t="shared" si="112"/>
        <v>0</v>
      </c>
      <c r="BG277" s="203">
        <f t="shared" si="119"/>
        <v>0</v>
      </c>
      <c r="BH277" s="203">
        <f t="shared" si="120"/>
        <v>0</v>
      </c>
      <c r="BI277" s="204">
        <f t="shared" si="115"/>
        <v>0</v>
      </c>
      <c r="BJ277" s="205">
        <f t="shared" si="116"/>
        <v>0</v>
      </c>
    </row>
    <row r="278" spans="24:65" ht="15.5" x14ac:dyDescent="0.35">
      <c r="X278" s="177"/>
      <c r="Y278" s="198">
        <v>20</v>
      </c>
      <c r="Z278" s="199"/>
      <c r="AA278" s="199"/>
      <c r="AB278" s="199"/>
      <c r="AC278" s="199"/>
      <c r="AD278" s="199"/>
      <c r="AE278" s="199"/>
      <c r="AF278" s="199"/>
      <c r="AG278" s="199"/>
      <c r="AH278" s="199"/>
      <c r="AI278" s="199"/>
      <c r="AJ278" s="199"/>
      <c r="AK278" s="199"/>
      <c r="AL278" s="199"/>
      <c r="AM278" s="199"/>
      <c r="AN278" s="199"/>
      <c r="AO278" s="199"/>
      <c r="AP278" s="199"/>
      <c r="AQ278" s="199"/>
      <c r="AR278" s="199"/>
      <c r="AS278" s="199"/>
      <c r="AT278" s="199"/>
      <c r="AU278" s="199"/>
      <c r="AV278" s="199"/>
      <c r="AW278" s="199"/>
      <c r="AX278" s="199"/>
      <c r="AY278" s="199"/>
      <c r="AZ278" s="199"/>
      <c r="BA278" s="199"/>
      <c r="BB278" s="199"/>
      <c r="BC278" s="199"/>
      <c r="BD278" s="38"/>
      <c r="BE278" s="437">
        <f t="shared" si="114"/>
        <v>0</v>
      </c>
      <c r="BF278" s="438">
        <f t="shared" si="112"/>
        <v>0</v>
      </c>
      <c r="BG278" s="203">
        <f t="shared" si="119"/>
        <v>0</v>
      </c>
      <c r="BH278" s="203">
        <f t="shared" si="120"/>
        <v>0</v>
      </c>
      <c r="BI278" s="204">
        <f t="shared" si="115"/>
        <v>0</v>
      </c>
      <c r="BJ278" s="205">
        <f t="shared" si="116"/>
        <v>0</v>
      </c>
    </row>
    <row r="279" spans="24:65" ht="15.5" x14ac:dyDescent="0.35">
      <c r="X279" s="177"/>
      <c r="Y279" s="198">
        <v>21</v>
      </c>
      <c r="Z279" s="199"/>
      <c r="AA279" s="199"/>
      <c r="AB279" s="199"/>
      <c r="AC279" s="199"/>
      <c r="AD279" s="199"/>
      <c r="AE279" s="199"/>
      <c r="AF279" s="199"/>
      <c r="AG279" s="199"/>
      <c r="AH279" s="199"/>
      <c r="AI279" s="199"/>
      <c r="AJ279" s="199"/>
      <c r="AK279" s="199"/>
      <c r="AL279" s="199"/>
      <c r="AM279" s="199"/>
      <c r="AN279" s="199"/>
      <c r="AO279" s="199"/>
      <c r="AP279" s="199"/>
      <c r="AQ279" s="199"/>
      <c r="AR279" s="199"/>
      <c r="AS279" s="199"/>
      <c r="AT279" s="199"/>
      <c r="AU279" s="199"/>
      <c r="AV279" s="199"/>
      <c r="AW279" s="199"/>
      <c r="AX279" s="199"/>
      <c r="AY279" s="199"/>
      <c r="AZ279" s="199"/>
      <c r="BA279" s="199"/>
      <c r="BB279" s="199"/>
      <c r="BC279" s="199"/>
      <c r="BD279" s="38"/>
      <c r="BE279" s="437">
        <f t="shared" si="114"/>
        <v>0</v>
      </c>
      <c r="BF279" s="438">
        <f t="shared" si="112"/>
        <v>0</v>
      </c>
      <c r="BG279" s="203">
        <f t="shared" si="119"/>
        <v>0</v>
      </c>
      <c r="BH279" s="203">
        <f t="shared" si="120"/>
        <v>0</v>
      </c>
      <c r="BI279" s="204">
        <f t="shared" si="115"/>
        <v>0</v>
      </c>
      <c r="BJ279" s="205">
        <f t="shared" si="116"/>
        <v>0</v>
      </c>
    </row>
    <row r="280" spans="24:65" ht="15.5" x14ac:dyDescent="0.35">
      <c r="X280" s="177"/>
      <c r="Y280" s="198">
        <v>22</v>
      </c>
      <c r="Z280" s="199"/>
      <c r="AA280" s="199"/>
      <c r="AB280" s="199"/>
      <c r="AC280" s="199"/>
      <c r="AD280" s="199"/>
      <c r="AE280" s="199"/>
      <c r="AF280" s="199"/>
      <c r="AG280" s="199"/>
      <c r="AH280" s="199"/>
      <c r="AI280" s="199"/>
      <c r="AJ280" s="199"/>
      <c r="AK280" s="199"/>
      <c r="AL280" s="199"/>
      <c r="AM280" s="199"/>
      <c r="AN280" s="199"/>
      <c r="AO280" s="199"/>
      <c r="AP280" s="199"/>
      <c r="AQ280" s="199"/>
      <c r="AR280" s="199"/>
      <c r="AS280" s="199"/>
      <c r="AT280" s="199"/>
      <c r="AU280" s="199"/>
      <c r="AV280" s="199"/>
      <c r="AW280" s="199"/>
      <c r="AX280" s="199"/>
      <c r="AY280" s="199"/>
      <c r="AZ280" s="199"/>
      <c r="BA280" s="199"/>
      <c r="BB280" s="199"/>
      <c r="BC280" s="199"/>
      <c r="BD280" s="38"/>
      <c r="BE280" s="437">
        <f t="shared" si="114"/>
        <v>0</v>
      </c>
      <c r="BF280" s="438">
        <f t="shared" si="112"/>
        <v>0</v>
      </c>
      <c r="BG280" s="203">
        <f t="shared" si="119"/>
        <v>0</v>
      </c>
      <c r="BH280" s="203">
        <f t="shared" si="120"/>
        <v>0</v>
      </c>
      <c r="BI280" s="204">
        <f t="shared" si="115"/>
        <v>0</v>
      </c>
      <c r="BJ280" s="205">
        <f t="shared" si="116"/>
        <v>0</v>
      </c>
      <c r="BM280" s="13" t="s">
        <v>130</v>
      </c>
    </row>
    <row r="281" spans="24:65" ht="15.5" x14ac:dyDescent="0.35">
      <c r="X281" s="177"/>
      <c r="Y281" s="198">
        <v>23</v>
      </c>
      <c r="Z281" s="199"/>
      <c r="AA281" s="199"/>
      <c r="AB281" s="199"/>
      <c r="AC281" s="199"/>
      <c r="AD281" s="199"/>
      <c r="AE281" s="199"/>
      <c r="AF281" s="199"/>
      <c r="AG281" s="199"/>
      <c r="AH281" s="199"/>
      <c r="AI281" s="199"/>
      <c r="AJ281" s="199"/>
      <c r="AK281" s="199"/>
      <c r="AL281" s="199"/>
      <c r="AM281" s="199"/>
      <c r="AN281" s="199"/>
      <c r="AO281" s="199"/>
      <c r="AP281" s="199"/>
      <c r="AQ281" s="199"/>
      <c r="AR281" s="199"/>
      <c r="AS281" s="199"/>
      <c r="AT281" s="199"/>
      <c r="AU281" s="199"/>
      <c r="AV281" s="199"/>
      <c r="AW281" s="199"/>
      <c r="AX281" s="199"/>
      <c r="AY281" s="199"/>
      <c r="AZ281" s="199"/>
      <c r="BA281" s="199"/>
      <c r="BB281" s="199"/>
      <c r="BC281" s="199"/>
      <c r="BD281" s="38"/>
      <c r="BE281" s="437">
        <f t="shared" si="114"/>
        <v>0</v>
      </c>
      <c r="BF281" s="438">
        <f t="shared" si="112"/>
        <v>0</v>
      </c>
      <c r="BG281" s="203">
        <f t="shared" si="119"/>
        <v>0</v>
      </c>
      <c r="BH281" s="203">
        <f t="shared" si="120"/>
        <v>0</v>
      </c>
      <c r="BI281" s="204">
        <f t="shared" si="115"/>
        <v>0</v>
      </c>
      <c r="BJ281" s="205">
        <f t="shared" si="116"/>
        <v>0</v>
      </c>
      <c r="BL281" s="13">
        <f>COUNTIF(Z259:BC282,"&gt;"&amp;MxDisch1)</f>
        <v>0</v>
      </c>
      <c r="BM281" s="13" t="s">
        <v>131</v>
      </c>
    </row>
    <row r="282" spans="24:65" ht="15.5" x14ac:dyDescent="0.35">
      <c r="X282" s="177"/>
      <c r="Y282" s="206">
        <v>24</v>
      </c>
      <c r="Z282" s="207"/>
      <c r="AA282" s="207"/>
      <c r="AB282" s="207"/>
      <c r="AC282" s="207"/>
      <c r="AD282" s="207"/>
      <c r="AE282" s="207"/>
      <c r="AF282" s="207"/>
      <c r="AG282" s="207"/>
      <c r="AH282" s="207"/>
      <c r="AI282" s="207"/>
      <c r="AJ282" s="207"/>
      <c r="AK282" s="207"/>
      <c r="AL282" s="207"/>
      <c r="AM282" s="207"/>
      <c r="AN282" s="207"/>
      <c r="AO282" s="207"/>
      <c r="AP282" s="207"/>
      <c r="AQ282" s="207"/>
      <c r="AR282" s="207"/>
      <c r="AS282" s="207"/>
      <c r="AT282" s="207"/>
      <c r="AU282" s="207"/>
      <c r="AV282" s="207"/>
      <c r="AW282" s="207"/>
      <c r="AX282" s="207"/>
      <c r="AY282" s="207"/>
      <c r="AZ282" s="207"/>
      <c r="BA282" s="207"/>
      <c r="BB282" s="207"/>
      <c r="BC282" s="207"/>
      <c r="BD282" s="38"/>
      <c r="BE282" s="442">
        <f t="shared" si="114"/>
        <v>0</v>
      </c>
      <c r="BF282" s="443">
        <f t="shared" si="112"/>
        <v>0</v>
      </c>
      <c r="BG282" s="208">
        <f>SUM($Z282:$BD282)</f>
        <v>0</v>
      </c>
      <c r="BH282" s="208">
        <v>0</v>
      </c>
      <c r="BI282" s="209">
        <f t="shared" si="115"/>
        <v>0</v>
      </c>
      <c r="BJ282" s="210">
        <f t="shared" si="116"/>
        <v>0</v>
      </c>
      <c r="BL282" s="13">
        <f>COUNTIF(Z259:BC282,"&lt;"&amp;-MxChgRate1)</f>
        <v>0</v>
      </c>
      <c r="BM282" s="13" t="s">
        <v>132</v>
      </c>
    </row>
    <row r="283" spans="24:65" ht="15.5" x14ac:dyDescent="0.35">
      <c r="X283" s="177"/>
      <c r="Y283" s="182"/>
      <c r="Z283" s="218" t="str">
        <f t="shared" ref="Z283:BC283" si="121">IF(SUM(Z259:Z282)&gt;0,"Verify","")</f>
        <v/>
      </c>
      <c r="AA283" s="218" t="str">
        <f t="shared" si="121"/>
        <v/>
      </c>
      <c r="AB283" s="218" t="str">
        <f t="shared" si="121"/>
        <v/>
      </c>
      <c r="AC283" s="218" t="str">
        <f t="shared" si="121"/>
        <v/>
      </c>
      <c r="AD283" s="218" t="str">
        <f t="shared" si="121"/>
        <v/>
      </c>
      <c r="AE283" s="218" t="str">
        <f t="shared" si="121"/>
        <v/>
      </c>
      <c r="AF283" s="218" t="str">
        <f t="shared" si="121"/>
        <v/>
      </c>
      <c r="AG283" s="218" t="str">
        <f t="shared" si="121"/>
        <v/>
      </c>
      <c r="AH283" s="218" t="str">
        <f t="shared" si="121"/>
        <v/>
      </c>
      <c r="AI283" s="218" t="str">
        <f t="shared" si="121"/>
        <v/>
      </c>
      <c r="AJ283" s="218" t="str">
        <f t="shared" si="121"/>
        <v/>
      </c>
      <c r="AK283" s="218" t="str">
        <f t="shared" si="121"/>
        <v/>
      </c>
      <c r="AL283" s="218" t="str">
        <f t="shared" si="121"/>
        <v/>
      </c>
      <c r="AM283" s="218" t="str">
        <f t="shared" si="121"/>
        <v/>
      </c>
      <c r="AN283" s="218" t="str">
        <f t="shared" si="121"/>
        <v/>
      </c>
      <c r="AO283" s="218" t="str">
        <f t="shared" si="121"/>
        <v/>
      </c>
      <c r="AP283" s="218" t="str">
        <f t="shared" si="121"/>
        <v/>
      </c>
      <c r="AQ283" s="218" t="str">
        <f t="shared" si="121"/>
        <v/>
      </c>
      <c r="AR283" s="218" t="str">
        <f t="shared" si="121"/>
        <v/>
      </c>
      <c r="AS283" s="218" t="str">
        <f t="shared" si="121"/>
        <v/>
      </c>
      <c r="AT283" s="218" t="str">
        <f t="shared" si="121"/>
        <v/>
      </c>
      <c r="AU283" s="218" t="str">
        <f t="shared" si="121"/>
        <v/>
      </c>
      <c r="AV283" s="218" t="str">
        <f t="shared" si="121"/>
        <v/>
      </c>
      <c r="AW283" s="218" t="str">
        <f t="shared" si="121"/>
        <v/>
      </c>
      <c r="AX283" s="218" t="str">
        <f t="shared" si="121"/>
        <v/>
      </c>
      <c r="AY283" s="218" t="str">
        <f t="shared" si="121"/>
        <v/>
      </c>
      <c r="AZ283" s="218" t="str">
        <f t="shared" si="121"/>
        <v/>
      </c>
      <c r="BA283" s="218" t="str">
        <f t="shared" si="121"/>
        <v/>
      </c>
      <c r="BB283" s="218" t="str">
        <f t="shared" si="121"/>
        <v/>
      </c>
      <c r="BC283" s="218" t="str">
        <f t="shared" si="121"/>
        <v/>
      </c>
      <c r="BD283" s="38"/>
      <c r="BE283" s="38"/>
      <c r="BF283" s="38"/>
      <c r="BG283" s="208">
        <f>SUM(BG259:BG282)</f>
        <v>0</v>
      </c>
      <c r="BH283" s="208">
        <f>SUM(BH266:BH281)</f>
        <v>0</v>
      </c>
      <c r="BI283" s="208">
        <f>SUM(BI259:BI282)</f>
        <v>0</v>
      </c>
      <c r="BJ283" s="221">
        <f>SUM(BJ259:BJ282)</f>
        <v>0</v>
      </c>
    </row>
    <row r="284" spans="24:65" ht="15.5" x14ac:dyDescent="0.35">
      <c r="X284" s="213"/>
      <c r="Y284" s="214"/>
      <c r="Z284" s="214"/>
      <c r="AA284" s="214"/>
      <c r="AB284" s="214"/>
      <c r="AC284" s="214"/>
      <c r="AD284" s="214"/>
      <c r="AE284" s="214"/>
      <c r="AF284" s="214"/>
      <c r="AG284" s="214"/>
      <c r="AH284" s="214"/>
      <c r="AI284" s="214"/>
      <c r="AJ284" s="214"/>
      <c r="AK284" s="214"/>
      <c r="AL284" s="214"/>
      <c r="AM284" s="214"/>
      <c r="AN284" s="214"/>
      <c r="AO284" s="214"/>
      <c r="AP284" s="214"/>
      <c r="AQ284" s="214"/>
      <c r="AR284" s="214"/>
      <c r="AS284" s="214"/>
      <c r="AT284" s="214"/>
      <c r="AU284" s="214"/>
      <c r="AV284" s="214"/>
      <c r="AW284" s="214"/>
      <c r="AX284" s="214"/>
      <c r="AY284" s="214"/>
      <c r="AZ284" s="214"/>
      <c r="BA284" s="214"/>
      <c r="BB284" s="214"/>
      <c r="BC284" s="214"/>
      <c r="BD284" s="216"/>
      <c r="BE284" s="216"/>
      <c r="BF284" s="216"/>
      <c r="BG284" s="222"/>
      <c r="BH284" s="223"/>
      <c r="BI284" s="223"/>
      <c r="BJ284" s="224"/>
    </row>
    <row r="285" spans="24:65" ht="15.5" x14ac:dyDescent="0.35">
      <c r="X285" s="226"/>
      <c r="Y285" s="227"/>
      <c r="Z285" s="227"/>
      <c r="AA285" s="227"/>
      <c r="AB285" s="227"/>
      <c r="AC285" s="227"/>
      <c r="AD285" s="227"/>
      <c r="AE285" s="227"/>
      <c r="AF285" s="227"/>
      <c r="AG285" s="227"/>
      <c r="AH285" s="227"/>
      <c r="AI285" s="227"/>
      <c r="AJ285" s="227"/>
      <c r="AK285" s="227"/>
      <c r="AL285" s="227"/>
      <c r="AM285" s="227"/>
      <c r="AN285" s="228"/>
      <c r="AO285" s="229"/>
      <c r="AP285" s="229"/>
      <c r="AQ285" s="229"/>
      <c r="AR285" s="229"/>
      <c r="AS285" s="229"/>
      <c r="AT285" s="229"/>
      <c r="AU285" s="229"/>
      <c r="AV285" s="229"/>
      <c r="AW285" s="229"/>
      <c r="AX285" s="229"/>
      <c r="AY285" s="229"/>
      <c r="AZ285" s="229"/>
      <c r="BA285" s="229"/>
      <c r="BB285" s="229"/>
      <c r="BC285" s="229"/>
      <c r="BD285" s="229"/>
      <c r="BE285" s="229"/>
      <c r="BF285" s="229"/>
      <c r="BG285" s="38"/>
      <c r="BH285" s="38"/>
      <c r="BI285" s="38"/>
      <c r="BJ285" s="178"/>
    </row>
    <row r="286" spans="24:65" ht="15.5" x14ac:dyDescent="0.35">
      <c r="X286" s="177" t="s">
        <v>183</v>
      </c>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178"/>
    </row>
    <row r="287" spans="24:65" ht="15.5" x14ac:dyDescent="0.35">
      <c r="X287" s="177"/>
      <c r="Y287" s="38"/>
      <c r="Z287" s="194" t="str">
        <f t="shared" ref="Z287:BD287" si="122">IFERROR(SUMIF(Z290:Z313,"&gt;0",Z290:Z313)/-SUMIF(Z290:Z313,"&lt;0",Z290:Z313),"")</f>
        <v/>
      </c>
      <c r="AA287" s="194" t="str">
        <f t="shared" si="122"/>
        <v/>
      </c>
      <c r="AB287" s="194" t="str">
        <f t="shared" si="122"/>
        <v/>
      </c>
      <c r="AC287" s="194" t="str">
        <f t="shared" si="122"/>
        <v/>
      </c>
      <c r="AD287" s="194" t="str">
        <f t="shared" si="122"/>
        <v/>
      </c>
      <c r="AE287" s="194" t="str">
        <f t="shared" si="122"/>
        <v/>
      </c>
      <c r="AF287" s="194" t="str">
        <f t="shared" si="122"/>
        <v/>
      </c>
      <c r="AG287" s="194" t="str">
        <f t="shared" si="122"/>
        <v/>
      </c>
      <c r="AH287" s="194" t="str">
        <f t="shared" si="122"/>
        <v/>
      </c>
      <c r="AI287" s="194" t="str">
        <f t="shared" si="122"/>
        <v/>
      </c>
      <c r="AJ287" s="194" t="str">
        <f t="shared" si="122"/>
        <v/>
      </c>
      <c r="AK287" s="194" t="str">
        <f t="shared" si="122"/>
        <v/>
      </c>
      <c r="AL287" s="194" t="str">
        <f t="shared" si="122"/>
        <v/>
      </c>
      <c r="AM287" s="194" t="str">
        <f t="shared" si="122"/>
        <v/>
      </c>
      <c r="AN287" s="194" t="str">
        <f t="shared" si="122"/>
        <v/>
      </c>
      <c r="AO287" s="194" t="str">
        <f t="shared" si="122"/>
        <v/>
      </c>
      <c r="AP287" s="194" t="str">
        <f t="shared" si="122"/>
        <v/>
      </c>
      <c r="AQ287" s="194" t="str">
        <f t="shared" si="122"/>
        <v/>
      </c>
      <c r="AR287" s="194" t="str">
        <f t="shared" si="122"/>
        <v/>
      </c>
      <c r="AS287" s="194" t="str">
        <f t="shared" si="122"/>
        <v/>
      </c>
      <c r="AT287" s="194" t="str">
        <f t="shared" si="122"/>
        <v/>
      </c>
      <c r="AU287" s="194" t="str">
        <f t="shared" si="122"/>
        <v/>
      </c>
      <c r="AV287" s="194" t="str">
        <f t="shared" si="122"/>
        <v/>
      </c>
      <c r="AW287" s="194" t="str">
        <f t="shared" si="122"/>
        <v/>
      </c>
      <c r="AX287" s="194" t="str">
        <f t="shared" si="122"/>
        <v/>
      </c>
      <c r="AY287" s="194" t="str">
        <f t="shared" si="122"/>
        <v/>
      </c>
      <c r="AZ287" s="194" t="str">
        <f t="shared" si="122"/>
        <v/>
      </c>
      <c r="BA287" s="194" t="str">
        <f t="shared" si="122"/>
        <v/>
      </c>
      <c r="BB287" s="194" t="str">
        <f t="shared" si="122"/>
        <v/>
      </c>
      <c r="BC287" s="194" t="str">
        <f t="shared" si="122"/>
        <v/>
      </c>
      <c r="BD287" s="194" t="str">
        <f t="shared" si="122"/>
        <v/>
      </c>
      <c r="BE287" s="38"/>
      <c r="BF287" s="38"/>
      <c r="BG287" s="42"/>
      <c r="BH287" s="38"/>
      <c r="BI287" s="38"/>
      <c r="BJ287" s="178"/>
    </row>
    <row r="288" spans="24:65" ht="15.5" x14ac:dyDescent="0.35">
      <c r="X288" s="177"/>
      <c r="Y288" s="179" t="s">
        <v>98</v>
      </c>
      <c r="Z288" s="60">
        <v>1</v>
      </c>
      <c r="AA288" s="60">
        <v>2</v>
      </c>
      <c r="AB288" s="60">
        <v>3</v>
      </c>
      <c r="AC288" s="60">
        <v>4</v>
      </c>
      <c r="AD288" s="60">
        <v>5</v>
      </c>
      <c r="AE288" s="60">
        <v>6</v>
      </c>
      <c r="AF288" s="60">
        <v>7</v>
      </c>
      <c r="AG288" s="60">
        <v>8</v>
      </c>
      <c r="AH288" s="60">
        <v>9</v>
      </c>
      <c r="AI288" s="60">
        <v>10</v>
      </c>
      <c r="AJ288" s="60">
        <v>11</v>
      </c>
      <c r="AK288" s="60">
        <v>12</v>
      </c>
      <c r="AL288" s="60">
        <v>13</v>
      </c>
      <c r="AM288" s="60">
        <v>14</v>
      </c>
      <c r="AN288" s="60">
        <v>15</v>
      </c>
      <c r="AO288" s="60">
        <v>16</v>
      </c>
      <c r="AP288" s="60">
        <v>17</v>
      </c>
      <c r="AQ288" s="60">
        <v>18</v>
      </c>
      <c r="AR288" s="60">
        <v>19</v>
      </c>
      <c r="AS288" s="60">
        <v>20</v>
      </c>
      <c r="AT288" s="60">
        <v>21</v>
      </c>
      <c r="AU288" s="60">
        <v>22</v>
      </c>
      <c r="AV288" s="60">
        <v>23</v>
      </c>
      <c r="AW288" s="60">
        <v>24</v>
      </c>
      <c r="AX288" s="60">
        <v>25</v>
      </c>
      <c r="AY288" s="60">
        <v>26</v>
      </c>
      <c r="AZ288" s="60">
        <v>27</v>
      </c>
      <c r="BA288" s="60">
        <v>28</v>
      </c>
      <c r="BB288" s="60">
        <v>29</v>
      </c>
      <c r="BC288" s="60">
        <v>30</v>
      </c>
      <c r="BD288" s="60">
        <v>31</v>
      </c>
      <c r="BE288" s="439" t="s">
        <v>99</v>
      </c>
      <c r="BF288" s="440"/>
      <c r="BG288" s="196" t="s">
        <v>100</v>
      </c>
      <c r="BH288" s="196" t="s">
        <v>101</v>
      </c>
      <c r="BI288" s="196" t="s">
        <v>102</v>
      </c>
      <c r="BJ288" s="197" t="s">
        <v>103</v>
      </c>
    </row>
    <row r="289" spans="24:62" ht="15.5" x14ac:dyDescent="0.35">
      <c r="X289" s="177"/>
      <c r="Y289" s="179"/>
      <c r="Z289" s="60" t="str">
        <f>VLOOKUP(WEEKDAY(CONCATENATE("10","/",Z288,"/",$AJ$6)),$BY$11:$BZ$17,2,FALSE)</f>
        <v>Mon</v>
      </c>
      <c r="AA289" s="60" t="str">
        <f t="shared" ref="AA289:BD289" si="123">VLOOKUP(WEEKDAY(CONCATENATE("10","/",AA288,"/",$AJ$6)),$BY$11:$BZ$17,2,FALSE)</f>
        <v>Tues</v>
      </c>
      <c r="AB289" s="60" t="str">
        <f t="shared" si="123"/>
        <v>Wed</v>
      </c>
      <c r="AC289" s="60" t="str">
        <f t="shared" si="123"/>
        <v>Thur</v>
      </c>
      <c r="AD289" s="60" t="str">
        <f t="shared" si="123"/>
        <v>Fri</v>
      </c>
      <c r="AE289" s="60" t="str">
        <f t="shared" si="123"/>
        <v>Sat</v>
      </c>
      <c r="AF289" s="60" t="str">
        <f t="shared" si="123"/>
        <v>Sun</v>
      </c>
      <c r="AG289" s="60" t="str">
        <f t="shared" si="123"/>
        <v>Mon</v>
      </c>
      <c r="AH289" s="60" t="str">
        <f t="shared" si="123"/>
        <v>Tues</v>
      </c>
      <c r="AI289" s="60" t="str">
        <f t="shared" si="123"/>
        <v>Wed</v>
      </c>
      <c r="AJ289" s="60" t="str">
        <f t="shared" si="123"/>
        <v>Thur</v>
      </c>
      <c r="AK289" s="60" t="str">
        <f t="shared" si="123"/>
        <v>Fri</v>
      </c>
      <c r="AL289" s="60" t="str">
        <f t="shared" si="123"/>
        <v>Sat</v>
      </c>
      <c r="AM289" s="60" t="str">
        <f t="shared" si="123"/>
        <v>Sun</v>
      </c>
      <c r="AN289" s="60" t="str">
        <f t="shared" si="123"/>
        <v>Mon</v>
      </c>
      <c r="AO289" s="60" t="str">
        <f t="shared" si="123"/>
        <v>Tues</v>
      </c>
      <c r="AP289" s="60" t="str">
        <f t="shared" si="123"/>
        <v>Wed</v>
      </c>
      <c r="AQ289" s="60" t="str">
        <f t="shared" si="123"/>
        <v>Thur</v>
      </c>
      <c r="AR289" s="60" t="str">
        <f t="shared" si="123"/>
        <v>Fri</v>
      </c>
      <c r="AS289" s="60" t="str">
        <f t="shared" si="123"/>
        <v>Sat</v>
      </c>
      <c r="AT289" s="60" t="str">
        <f t="shared" si="123"/>
        <v>Sun</v>
      </c>
      <c r="AU289" s="60" t="str">
        <f t="shared" si="123"/>
        <v>Mon</v>
      </c>
      <c r="AV289" s="60" t="str">
        <f t="shared" si="123"/>
        <v>Tues</v>
      </c>
      <c r="AW289" s="60" t="str">
        <f t="shared" si="123"/>
        <v>Wed</v>
      </c>
      <c r="AX289" s="60" t="str">
        <f t="shared" si="123"/>
        <v>Thur</v>
      </c>
      <c r="AY289" s="60" t="str">
        <f t="shared" si="123"/>
        <v>Fri</v>
      </c>
      <c r="AZ289" s="60" t="str">
        <f t="shared" si="123"/>
        <v>Sat</v>
      </c>
      <c r="BA289" s="60" t="str">
        <f t="shared" si="123"/>
        <v>Sun</v>
      </c>
      <c r="BB289" s="60" t="str">
        <f t="shared" si="123"/>
        <v>Mon</v>
      </c>
      <c r="BC289" s="60" t="str">
        <f t="shared" si="123"/>
        <v>Tues</v>
      </c>
      <c r="BD289" s="60" t="str">
        <f t="shared" si="123"/>
        <v>Wed</v>
      </c>
      <c r="BE289" s="439" t="s">
        <v>105</v>
      </c>
      <c r="BF289" s="440"/>
      <c r="BG289" s="196" t="s">
        <v>54</v>
      </c>
      <c r="BH289" s="196" t="s">
        <v>54</v>
      </c>
      <c r="BI289" s="196" t="s">
        <v>54</v>
      </c>
      <c r="BJ289" s="197" t="s">
        <v>54</v>
      </c>
    </row>
    <row r="290" spans="24:62" ht="15.5" x14ac:dyDescent="0.35">
      <c r="X290" s="177"/>
      <c r="Y290" s="198">
        <v>1</v>
      </c>
      <c r="Z290" s="199"/>
      <c r="AA290" s="199"/>
      <c r="AB290" s="199"/>
      <c r="AC290" s="199"/>
      <c r="AD290" s="199"/>
      <c r="AE290" s="199"/>
      <c r="AF290" s="199"/>
      <c r="AG290" s="199"/>
      <c r="AH290" s="199"/>
      <c r="AI290" s="199"/>
      <c r="AJ290" s="199"/>
      <c r="AK290" s="199"/>
      <c r="AL290" s="199"/>
      <c r="AM290" s="199"/>
      <c r="AN290" s="199"/>
      <c r="AO290" s="199"/>
      <c r="AP290" s="199"/>
      <c r="AQ290" s="199"/>
      <c r="AR290" s="199"/>
      <c r="AS290" s="199"/>
      <c r="AT290" s="199"/>
      <c r="AU290" s="199"/>
      <c r="AV290" s="199"/>
      <c r="AW290" s="199"/>
      <c r="AX290" s="199"/>
      <c r="AY290" s="199"/>
      <c r="AZ290" s="199"/>
      <c r="BA290" s="199"/>
      <c r="BB290" s="199"/>
      <c r="BC290" s="199"/>
      <c r="BD290" s="199"/>
      <c r="BE290" s="437">
        <f>SUM(Z290:BD290)/COUNT(Z$288:BD$288)</f>
        <v>0</v>
      </c>
      <c r="BF290" s="438">
        <f t="shared" ref="BF290:BF313" si="124">SUM(AA290:BC290)/COUNT(AA$40:BC$40)</f>
        <v>0</v>
      </c>
      <c r="BG290" s="200">
        <f t="shared" ref="BG290:BG296" si="125">SUM($Z290:$BD290)</f>
        <v>0</v>
      </c>
      <c r="BH290" s="200">
        <v>0</v>
      </c>
      <c r="BI290" s="201">
        <f>SUMIF(Z290:BD290,"&lt;0",Z290:BD290)</f>
        <v>0</v>
      </c>
      <c r="BJ290" s="202">
        <f>SUMIF(Z290:BD290,"&gt;0",Z290:BD290)</f>
        <v>0</v>
      </c>
    </row>
    <row r="291" spans="24:62" ht="15.5" x14ac:dyDescent="0.35">
      <c r="X291" s="177"/>
      <c r="Y291" s="198">
        <v>2</v>
      </c>
      <c r="Z291" s="199"/>
      <c r="AA291" s="199"/>
      <c r="AB291" s="199"/>
      <c r="AC291" s="199"/>
      <c r="AD291" s="199"/>
      <c r="AE291" s="199"/>
      <c r="AF291" s="199"/>
      <c r="AG291" s="199"/>
      <c r="AH291" s="199"/>
      <c r="AI291" s="199"/>
      <c r="AJ291" s="199"/>
      <c r="AK291" s="199"/>
      <c r="AL291" s="199"/>
      <c r="AM291" s="199"/>
      <c r="AN291" s="199"/>
      <c r="AO291" s="199"/>
      <c r="AP291" s="199"/>
      <c r="AQ291" s="199"/>
      <c r="AR291" s="199"/>
      <c r="AS291" s="199"/>
      <c r="AT291" s="199"/>
      <c r="AU291" s="199"/>
      <c r="AV291" s="199"/>
      <c r="AW291" s="199"/>
      <c r="AX291" s="199"/>
      <c r="AY291" s="199"/>
      <c r="AZ291" s="199"/>
      <c r="BA291" s="199"/>
      <c r="BB291" s="199"/>
      <c r="BC291" s="199"/>
      <c r="BD291" s="199"/>
      <c r="BE291" s="437">
        <f t="shared" ref="BE291:BE313" si="126">SUM(Z291:BD291)/COUNT(Z$288:BD$288)</f>
        <v>0</v>
      </c>
      <c r="BF291" s="438">
        <f t="shared" si="124"/>
        <v>0</v>
      </c>
      <c r="BG291" s="203">
        <f t="shared" si="125"/>
        <v>0</v>
      </c>
      <c r="BH291" s="203">
        <v>0</v>
      </c>
      <c r="BI291" s="204">
        <f t="shared" ref="BI291:BI313" si="127">SUMIF(Z291:BD291,"&lt;0",Z291:BD291)</f>
        <v>0</v>
      </c>
      <c r="BJ291" s="205">
        <f t="shared" ref="BJ291:BJ313" si="128">SUMIF(Z291:BD291,"&gt;0",Z291:BD291)</f>
        <v>0</v>
      </c>
    </row>
    <row r="292" spans="24:62" ht="15.5" x14ac:dyDescent="0.35">
      <c r="X292" s="177"/>
      <c r="Y292" s="198">
        <v>3</v>
      </c>
      <c r="Z292" s="199"/>
      <c r="AA292" s="199"/>
      <c r="AB292" s="199"/>
      <c r="AC292" s="199"/>
      <c r="AD292" s="199"/>
      <c r="AE292" s="199"/>
      <c r="AF292" s="199"/>
      <c r="AG292" s="199"/>
      <c r="AH292" s="199"/>
      <c r="AI292" s="199"/>
      <c r="AJ292" s="199"/>
      <c r="AK292" s="199"/>
      <c r="AL292" s="199"/>
      <c r="AM292" s="199"/>
      <c r="AN292" s="199"/>
      <c r="AO292" s="199"/>
      <c r="AP292" s="199"/>
      <c r="AQ292" s="199"/>
      <c r="AR292" s="199"/>
      <c r="AS292" s="199"/>
      <c r="AT292" s="199"/>
      <c r="AU292" s="199"/>
      <c r="AV292" s="199"/>
      <c r="AW292" s="199"/>
      <c r="AX292" s="199"/>
      <c r="AY292" s="199"/>
      <c r="AZ292" s="199"/>
      <c r="BA292" s="199"/>
      <c r="BB292" s="199"/>
      <c r="BC292" s="199"/>
      <c r="BD292" s="199"/>
      <c r="BE292" s="437">
        <f t="shared" si="126"/>
        <v>0</v>
      </c>
      <c r="BF292" s="438">
        <f t="shared" si="124"/>
        <v>0</v>
      </c>
      <c r="BG292" s="203">
        <f t="shared" si="125"/>
        <v>0</v>
      </c>
      <c r="BH292" s="203">
        <v>0</v>
      </c>
      <c r="BI292" s="204">
        <f t="shared" si="127"/>
        <v>0</v>
      </c>
      <c r="BJ292" s="205">
        <f t="shared" si="128"/>
        <v>0</v>
      </c>
    </row>
    <row r="293" spans="24:62" ht="15.5" x14ac:dyDescent="0.35">
      <c r="X293" s="177"/>
      <c r="Y293" s="198">
        <v>4</v>
      </c>
      <c r="Z293" s="199"/>
      <c r="AA293" s="199"/>
      <c r="AB293" s="199"/>
      <c r="AC293" s="199"/>
      <c r="AD293" s="199"/>
      <c r="AE293" s="199"/>
      <c r="AF293" s="199"/>
      <c r="AG293" s="199"/>
      <c r="AH293" s="199"/>
      <c r="AI293" s="199"/>
      <c r="AJ293" s="199"/>
      <c r="AK293" s="199"/>
      <c r="AL293" s="199"/>
      <c r="AM293" s="199"/>
      <c r="AN293" s="199"/>
      <c r="AO293" s="199"/>
      <c r="AP293" s="199"/>
      <c r="AQ293" s="199"/>
      <c r="AR293" s="199"/>
      <c r="AS293" s="199"/>
      <c r="AT293" s="199"/>
      <c r="AU293" s="199"/>
      <c r="AV293" s="199"/>
      <c r="AW293" s="199"/>
      <c r="AX293" s="199"/>
      <c r="AY293" s="199"/>
      <c r="AZ293" s="199"/>
      <c r="BA293" s="199"/>
      <c r="BB293" s="199"/>
      <c r="BC293" s="199"/>
      <c r="BD293" s="199"/>
      <c r="BE293" s="437">
        <f t="shared" si="126"/>
        <v>0</v>
      </c>
      <c r="BF293" s="438">
        <f t="shared" si="124"/>
        <v>0</v>
      </c>
      <c r="BG293" s="203">
        <f t="shared" si="125"/>
        <v>0</v>
      </c>
      <c r="BH293" s="203">
        <v>0</v>
      </c>
      <c r="BI293" s="204">
        <f t="shared" si="127"/>
        <v>0</v>
      </c>
      <c r="BJ293" s="205">
        <f t="shared" si="128"/>
        <v>0</v>
      </c>
    </row>
    <row r="294" spans="24:62" ht="15.5" x14ac:dyDescent="0.35">
      <c r="X294" s="177"/>
      <c r="Y294" s="198">
        <v>5</v>
      </c>
      <c r="Z294" s="199"/>
      <c r="AA294" s="199"/>
      <c r="AB294" s="199"/>
      <c r="AC294" s="199"/>
      <c r="AD294" s="199"/>
      <c r="AE294" s="199"/>
      <c r="AF294" s="199"/>
      <c r="AG294" s="199"/>
      <c r="AH294" s="199"/>
      <c r="AI294" s="199"/>
      <c r="AJ294" s="199"/>
      <c r="AK294" s="199"/>
      <c r="AL294" s="199"/>
      <c r="AM294" s="199"/>
      <c r="AN294" s="199"/>
      <c r="AO294" s="199"/>
      <c r="AP294" s="199"/>
      <c r="AQ294" s="199"/>
      <c r="AR294" s="199"/>
      <c r="AS294" s="199"/>
      <c r="AT294" s="199"/>
      <c r="AU294" s="199"/>
      <c r="AV294" s="199"/>
      <c r="AW294" s="199"/>
      <c r="AX294" s="199"/>
      <c r="AY294" s="199"/>
      <c r="AZ294" s="199"/>
      <c r="BA294" s="199"/>
      <c r="BB294" s="199"/>
      <c r="BC294" s="199"/>
      <c r="BD294" s="199"/>
      <c r="BE294" s="437">
        <f t="shared" si="126"/>
        <v>0</v>
      </c>
      <c r="BF294" s="438">
        <f t="shared" si="124"/>
        <v>0</v>
      </c>
      <c r="BG294" s="203">
        <f t="shared" si="125"/>
        <v>0</v>
      </c>
      <c r="BH294" s="203">
        <v>0</v>
      </c>
      <c r="BI294" s="204">
        <f t="shared" si="127"/>
        <v>0</v>
      </c>
      <c r="BJ294" s="205">
        <f t="shared" si="128"/>
        <v>0</v>
      </c>
    </row>
    <row r="295" spans="24:62" ht="15.5" x14ac:dyDescent="0.35">
      <c r="X295" s="177"/>
      <c r="Y295" s="198">
        <v>6</v>
      </c>
      <c r="Z295" s="199"/>
      <c r="AA295" s="199"/>
      <c r="AB295" s="199"/>
      <c r="AC295" s="199"/>
      <c r="AD295" s="199"/>
      <c r="AE295" s="199"/>
      <c r="AF295" s="199"/>
      <c r="AG295" s="199"/>
      <c r="AH295" s="199"/>
      <c r="AI295" s="199"/>
      <c r="AJ295" s="199"/>
      <c r="AK295" s="199"/>
      <c r="AL295" s="199"/>
      <c r="AM295" s="199"/>
      <c r="AN295" s="199"/>
      <c r="AO295" s="199"/>
      <c r="AP295" s="199"/>
      <c r="AQ295" s="199"/>
      <c r="AR295" s="199"/>
      <c r="AS295" s="199"/>
      <c r="AT295" s="199"/>
      <c r="AU295" s="199"/>
      <c r="AV295" s="199"/>
      <c r="AW295" s="199"/>
      <c r="AX295" s="199"/>
      <c r="AY295" s="199"/>
      <c r="AZ295" s="199"/>
      <c r="BA295" s="199"/>
      <c r="BB295" s="199"/>
      <c r="BC295" s="199"/>
      <c r="BD295" s="199"/>
      <c r="BE295" s="437">
        <f t="shared" si="126"/>
        <v>0</v>
      </c>
      <c r="BF295" s="438">
        <f t="shared" si="124"/>
        <v>0</v>
      </c>
      <c r="BG295" s="203">
        <f t="shared" si="125"/>
        <v>0</v>
      </c>
      <c r="BH295" s="203">
        <v>0</v>
      </c>
      <c r="BI295" s="204">
        <f t="shared" si="127"/>
        <v>0</v>
      </c>
      <c r="BJ295" s="205">
        <f t="shared" si="128"/>
        <v>0</v>
      </c>
    </row>
    <row r="296" spans="24:62" ht="15.5" x14ac:dyDescent="0.35">
      <c r="X296" s="177"/>
      <c r="Y296" s="198">
        <v>7</v>
      </c>
      <c r="Z296" s="199"/>
      <c r="AA296" s="199"/>
      <c r="AB296" s="199"/>
      <c r="AC296" s="199"/>
      <c r="AD296" s="199"/>
      <c r="AE296" s="199"/>
      <c r="AF296" s="199"/>
      <c r="AG296" s="199"/>
      <c r="AH296" s="199"/>
      <c r="AI296" s="199"/>
      <c r="AJ296" s="199"/>
      <c r="AK296" s="199"/>
      <c r="AL296" s="199"/>
      <c r="AM296" s="199"/>
      <c r="AN296" s="199"/>
      <c r="AO296" s="199"/>
      <c r="AP296" s="199"/>
      <c r="AQ296" s="199"/>
      <c r="AR296" s="199"/>
      <c r="AS296" s="199"/>
      <c r="AT296" s="199"/>
      <c r="AU296" s="199"/>
      <c r="AV296" s="199"/>
      <c r="AW296" s="199"/>
      <c r="AX296" s="199"/>
      <c r="AY296" s="199"/>
      <c r="AZ296" s="199"/>
      <c r="BA296" s="199"/>
      <c r="BB296" s="199"/>
      <c r="BC296" s="199"/>
      <c r="BD296" s="199"/>
      <c r="BE296" s="437">
        <f t="shared" si="126"/>
        <v>0</v>
      </c>
      <c r="BF296" s="438">
        <f t="shared" si="124"/>
        <v>0</v>
      </c>
      <c r="BG296" s="203">
        <f t="shared" si="125"/>
        <v>0</v>
      </c>
      <c r="BH296" s="203">
        <v>0</v>
      </c>
      <c r="BI296" s="204">
        <f t="shared" si="127"/>
        <v>0</v>
      </c>
      <c r="BJ296" s="205">
        <f t="shared" si="128"/>
        <v>0</v>
      </c>
    </row>
    <row r="297" spans="24:62" ht="15.5" x14ac:dyDescent="0.35">
      <c r="X297" s="177"/>
      <c r="Y297" s="198">
        <v>8</v>
      </c>
      <c r="Z297" s="199"/>
      <c r="AA297" s="199"/>
      <c r="AB297" s="199"/>
      <c r="AC297" s="199"/>
      <c r="AD297" s="199"/>
      <c r="AE297" s="199"/>
      <c r="AF297" s="199"/>
      <c r="AG297" s="199"/>
      <c r="AH297" s="199"/>
      <c r="AI297" s="199"/>
      <c r="AJ297" s="199"/>
      <c r="AK297" s="199"/>
      <c r="AL297" s="199"/>
      <c r="AM297" s="199"/>
      <c r="AN297" s="199"/>
      <c r="AO297" s="199"/>
      <c r="AP297" s="199"/>
      <c r="AQ297" s="199"/>
      <c r="AR297" s="199"/>
      <c r="AS297" s="199"/>
      <c r="AT297" s="199"/>
      <c r="AU297" s="199"/>
      <c r="AV297" s="199"/>
      <c r="AW297" s="199"/>
      <c r="AX297" s="199"/>
      <c r="AY297" s="199"/>
      <c r="AZ297" s="199"/>
      <c r="BA297" s="199"/>
      <c r="BB297" s="199"/>
      <c r="BC297" s="199"/>
      <c r="BD297" s="199"/>
      <c r="BE297" s="437">
        <f t="shared" si="126"/>
        <v>0</v>
      </c>
      <c r="BF297" s="438">
        <f t="shared" si="124"/>
        <v>0</v>
      </c>
      <c r="BG297" s="203">
        <f t="shared" ref="BG297:BG312" si="129">(SUMIF($Z$289:$BD$289,"Sat",$Z297:$BD297)+SUMIF($Z$289:$BD$289,"Sun",$Z297:$BD297))</f>
        <v>0</v>
      </c>
      <c r="BH297" s="203">
        <f t="shared" ref="BH297:BH312" si="130">(SUM($Z297:$BD297)-(SUMIF($Z$289:$BD$289,"Sat",$Z297:$BD297)+SUMIF($Z$289:$BD$289,"Sun",$Z297:$BD297)))</f>
        <v>0</v>
      </c>
      <c r="BI297" s="204">
        <f t="shared" si="127"/>
        <v>0</v>
      </c>
      <c r="BJ297" s="205">
        <f t="shared" si="128"/>
        <v>0</v>
      </c>
    </row>
    <row r="298" spans="24:62" ht="15.5" x14ac:dyDescent="0.35">
      <c r="X298" s="177"/>
      <c r="Y298" s="198">
        <v>9</v>
      </c>
      <c r="Z298" s="199"/>
      <c r="AA298" s="199"/>
      <c r="AB298" s="199"/>
      <c r="AC298" s="199"/>
      <c r="AD298" s="199"/>
      <c r="AE298" s="199"/>
      <c r="AF298" s="199"/>
      <c r="AG298" s="199"/>
      <c r="AH298" s="199"/>
      <c r="AI298" s="199"/>
      <c r="AJ298" s="199"/>
      <c r="AK298" s="199"/>
      <c r="AL298" s="199"/>
      <c r="AM298" s="199"/>
      <c r="AN298" s="199"/>
      <c r="AO298" s="199"/>
      <c r="AP298" s="199"/>
      <c r="AQ298" s="199"/>
      <c r="AR298" s="199"/>
      <c r="AS298" s="199"/>
      <c r="AT298" s="199"/>
      <c r="AU298" s="199"/>
      <c r="AV298" s="199"/>
      <c r="AW298" s="199"/>
      <c r="AX298" s="199"/>
      <c r="AY298" s="199"/>
      <c r="AZ298" s="199"/>
      <c r="BA298" s="199"/>
      <c r="BB298" s="199"/>
      <c r="BC298" s="199"/>
      <c r="BD298" s="199"/>
      <c r="BE298" s="437">
        <f t="shared" si="126"/>
        <v>0</v>
      </c>
      <c r="BF298" s="438">
        <f t="shared" si="124"/>
        <v>0</v>
      </c>
      <c r="BG298" s="203">
        <f t="shared" si="129"/>
        <v>0</v>
      </c>
      <c r="BH298" s="203">
        <f t="shared" si="130"/>
        <v>0</v>
      </c>
      <c r="BI298" s="204">
        <f t="shared" si="127"/>
        <v>0</v>
      </c>
      <c r="BJ298" s="205">
        <f t="shared" si="128"/>
        <v>0</v>
      </c>
    </row>
    <row r="299" spans="24:62" ht="15.5" x14ac:dyDescent="0.35">
      <c r="X299" s="177"/>
      <c r="Y299" s="198">
        <v>10</v>
      </c>
      <c r="Z299" s="199"/>
      <c r="AA299" s="199"/>
      <c r="AB299" s="199"/>
      <c r="AC299" s="199"/>
      <c r="AD299" s="199"/>
      <c r="AE299" s="199"/>
      <c r="AF299" s="199"/>
      <c r="AG299" s="199"/>
      <c r="AH299" s="199"/>
      <c r="AI299" s="199"/>
      <c r="AJ299" s="199"/>
      <c r="AK299" s="199"/>
      <c r="AL299" s="199"/>
      <c r="AM299" s="199"/>
      <c r="AN299" s="199"/>
      <c r="AO299" s="199"/>
      <c r="AP299" s="199"/>
      <c r="AQ299" s="199"/>
      <c r="AR299" s="199"/>
      <c r="AS299" s="199"/>
      <c r="AT299" s="199"/>
      <c r="AU299" s="199"/>
      <c r="AV299" s="199"/>
      <c r="AW299" s="199"/>
      <c r="AX299" s="199"/>
      <c r="AY299" s="199"/>
      <c r="AZ299" s="199"/>
      <c r="BA299" s="199"/>
      <c r="BB299" s="199"/>
      <c r="BC299" s="199"/>
      <c r="BD299" s="199"/>
      <c r="BE299" s="437">
        <f t="shared" si="126"/>
        <v>0</v>
      </c>
      <c r="BF299" s="438">
        <f t="shared" si="124"/>
        <v>0</v>
      </c>
      <c r="BG299" s="203">
        <f t="shared" si="129"/>
        <v>0</v>
      </c>
      <c r="BH299" s="203">
        <f t="shared" si="130"/>
        <v>0</v>
      </c>
      <c r="BI299" s="204">
        <f t="shared" si="127"/>
        <v>0</v>
      </c>
      <c r="BJ299" s="205">
        <f t="shared" si="128"/>
        <v>0</v>
      </c>
    </row>
    <row r="300" spans="24:62" ht="15.5" x14ac:dyDescent="0.35">
      <c r="X300" s="177"/>
      <c r="Y300" s="198">
        <v>11</v>
      </c>
      <c r="Z300" s="199"/>
      <c r="AA300" s="199"/>
      <c r="AB300" s="199"/>
      <c r="AC300" s="199"/>
      <c r="AD300" s="199"/>
      <c r="AE300" s="199"/>
      <c r="AF300" s="199"/>
      <c r="AG300" s="199"/>
      <c r="AH300" s="199"/>
      <c r="AI300" s="199"/>
      <c r="AJ300" s="199"/>
      <c r="AK300" s="199"/>
      <c r="AL300" s="199"/>
      <c r="AM300" s="199"/>
      <c r="AN300" s="199"/>
      <c r="AO300" s="199"/>
      <c r="AP300" s="199"/>
      <c r="AQ300" s="199"/>
      <c r="AR300" s="199"/>
      <c r="AS300" s="199"/>
      <c r="AT300" s="199"/>
      <c r="AU300" s="199"/>
      <c r="AV300" s="199"/>
      <c r="AW300" s="199"/>
      <c r="AX300" s="199"/>
      <c r="AY300" s="199"/>
      <c r="AZ300" s="199"/>
      <c r="BA300" s="199"/>
      <c r="BB300" s="199"/>
      <c r="BC300" s="199"/>
      <c r="BD300" s="199"/>
      <c r="BE300" s="437">
        <f t="shared" si="126"/>
        <v>0</v>
      </c>
      <c r="BF300" s="438">
        <f t="shared" si="124"/>
        <v>0</v>
      </c>
      <c r="BG300" s="203">
        <f t="shared" si="129"/>
        <v>0</v>
      </c>
      <c r="BH300" s="203">
        <f t="shared" si="130"/>
        <v>0</v>
      </c>
      <c r="BI300" s="204">
        <f t="shared" si="127"/>
        <v>0</v>
      </c>
      <c r="BJ300" s="205">
        <f t="shared" si="128"/>
        <v>0</v>
      </c>
    </row>
    <row r="301" spans="24:62" ht="15.5" x14ac:dyDescent="0.35">
      <c r="X301" s="177"/>
      <c r="Y301" s="198">
        <v>12</v>
      </c>
      <c r="Z301" s="199"/>
      <c r="AA301" s="199"/>
      <c r="AB301" s="199"/>
      <c r="AC301" s="199"/>
      <c r="AD301" s="199"/>
      <c r="AE301" s="199"/>
      <c r="AF301" s="199"/>
      <c r="AG301" s="199"/>
      <c r="AH301" s="199"/>
      <c r="AI301" s="199"/>
      <c r="AJ301" s="199"/>
      <c r="AK301" s="199"/>
      <c r="AL301" s="199"/>
      <c r="AM301" s="199"/>
      <c r="AN301" s="199"/>
      <c r="AO301" s="199"/>
      <c r="AP301" s="199"/>
      <c r="AQ301" s="199"/>
      <c r="AR301" s="199"/>
      <c r="AS301" s="199"/>
      <c r="AT301" s="199"/>
      <c r="AU301" s="199"/>
      <c r="AV301" s="199"/>
      <c r="AW301" s="199"/>
      <c r="AX301" s="199"/>
      <c r="AY301" s="199"/>
      <c r="AZ301" s="199"/>
      <c r="BA301" s="199"/>
      <c r="BB301" s="199"/>
      <c r="BC301" s="199"/>
      <c r="BD301" s="199"/>
      <c r="BE301" s="437">
        <f t="shared" si="126"/>
        <v>0</v>
      </c>
      <c r="BF301" s="438">
        <f t="shared" si="124"/>
        <v>0</v>
      </c>
      <c r="BG301" s="203">
        <f t="shared" si="129"/>
        <v>0</v>
      </c>
      <c r="BH301" s="203">
        <f t="shared" si="130"/>
        <v>0</v>
      </c>
      <c r="BI301" s="204">
        <f t="shared" si="127"/>
        <v>0</v>
      </c>
      <c r="BJ301" s="205">
        <f t="shared" si="128"/>
        <v>0</v>
      </c>
    </row>
    <row r="302" spans="24:62" ht="15.5" x14ac:dyDescent="0.35">
      <c r="X302" s="177"/>
      <c r="Y302" s="198">
        <v>13</v>
      </c>
      <c r="Z302" s="199"/>
      <c r="AA302" s="199"/>
      <c r="AB302" s="199"/>
      <c r="AC302" s="199"/>
      <c r="AD302" s="199"/>
      <c r="AE302" s="199"/>
      <c r="AF302" s="199"/>
      <c r="AG302" s="199"/>
      <c r="AH302" s="199"/>
      <c r="AI302" s="199"/>
      <c r="AJ302" s="199"/>
      <c r="AK302" s="199"/>
      <c r="AL302" s="199"/>
      <c r="AM302" s="199"/>
      <c r="AN302" s="199"/>
      <c r="AO302" s="199"/>
      <c r="AP302" s="199"/>
      <c r="AQ302" s="199"/>
      <c r="AR302" s="199"/>
      <c r="AS302" s="199"/>
      <c r="AT302" s="199"/>
      <c r="AU302" s="199"/>
      <c r="AV302" s="199"/>
      <c r="AW302" s="199"/>
      <c r="AX302" s="199"/>
      <c r="AY302" s="199"/>
      <c r="AZ302" s="199"/>
      <c r="BA302" s="199"/>
      <c r="BB302" s="199"/>
      <c r="BC302" s="199"/>
      <c r="BD302" s="199"/>
      <c r="BE302" s="437">
        <f t="shared" si="126"/>
        <v>0</v>
      </c>
      <c r="BF302" s="438">
        <f t="shared" si="124"/>
        <v>0</v>
      </c>
      <c r="BG302" s="203">
        <f t="shared" si="129"/>
        <v>0</v>
      </c>
      <c r="BH302" s="203">
        <f t="shared" si="130"/>
        <v>0</v>
      </c>
      <c r="BI302" s="204">
        <f t="shared" si="127"/>
        <v>0</v>
      </c>
      <c r="BJ302" s="205">
        <f t="shared" si="128"/>
        <v>0</v>
      </c>
    </row>
    <row r="303" spans="24:62" ht="15.5" x14ac:dyDescent="0.35">
      <c r="X303" s="177"/>
      <c r="Y303" s="198">
        <v>14</v>
      </c>
      <c r="Z303" s="199"/>
      <c r="AA303" s="199"/>
      <c r="AB303" s="199"/>
      <c r="AC303" s="199"/>
      <c r="AD303" s="199"/>
      <c r="AE303" s="199"/>
      <c r="AF303" s="199"/>
      <c r="AG303" s="199"/>
      <c r="AH303" s="199"/>
      <c r="AI303" s="199"/>
      <c r="AJ303" s="199"/>
      <c r="AK303" s="199"/>
      <c r="AL303" s="199"/>
      <c r="AM303" s="199"/>
      <c r="AN303" s="199"/>
      <c r="AO303" s="199"/>
      <c r="AP303" s="199"/>
      <c r="AQ303" s="199"/>
      <c r="AR303" s="199"/>
      <c r="AS303" s="199"/>
      <c r="AT303" s="199"/>
      <c r="AU303" s="199"/>
      <c r="AV303" s="199"/>
      <c r="AW303" s="199"/>
      <c r="AX303" s="199"/>
      <c r="AY303" s="199"/>
      <c r="AZ303" s="199"/>
      <c r="BA303" s="199"/>
      <c r="BB303" s="199"/>
      <c r="BC303" s="199"/>
      <c r="BD303" s="199"/>
      <c r="BE303" s="437">
        <f t="shared" si="126"/>
        <v>0</v>
      </c>
      <c r="BF303" s="438">
        <f t="shared" si="124"/>
        <v>0</v>
      </c>
      <c r="BG303" s="203">
        <f t="shared" si="129"/>
        <v>0</v>
      </c>
      <c r="BH303" s="203">
        <f t="shared" si="130"/>
        <v>0</v>
      </c>
      <c r="BI303" s="204">
        <f t="shared" si="127"/>
        <v>0</v>
      </c>
      <c r="BJ303" s="205">
        <f t="shared" si="128"/>
        <v>0</v>
      </c>
    </row>
    <row r="304" spans="24:62" ht="15.5" x14ac:dyDescent="0.35">
      <c r="X304" s="177"/>
      <c r="Y304" s="198">
        <v>15</v>
      </c>
      <c r="Z304" s="199"/>
      <c r="AA304" s="199"/>
      <c r="AB304" s="199"/>
      <c r="AC304" s="199"/>
      <c r="AD304" s="199"/>
      <c r="AE304" s="199"/>
      <c r="AF304" s="199"/>
      <c r="AG304" s="199"/>
      <c r="AH304" s="199"/>
      <c r="AI304" s="199"/>
      <c r="AJ304" s="199"/>
      <c r="AK304" s="199"/>
      <c r="AL304" s="199"/>
      <c r="AM304" s="199"/>
      <c r="AN304" s="199"/>
      <c r="AO304" s="199"/>
      <c r="AP304" s="199"/>
      <c r="AQ304" s="199"/>
      <c r="AR304" s="199"/>
      <c r="AS304" s="199"/>
      <c r="AT304" s="199"/>
      <c r="AU304" s="199"/>
      <c r="AV304" s="199"/>
      <c r="AW304" s="199"/>
      <c r="AX304" s="199"/>
      <c r="AY304" s="199"/>
      <c r="AZ304" s="199"/>
      <c r="BA304" s="199"/>
      <c r="BB304" s="199"/>
      <c r="BC304" s="199"/>
      <c r="BD304" s="199"/>
      <c r="BE304" s="437">
        <f t="shared" si="126"/>
        <v>0</v>
      </c>
      <c r="BF304" s="438">
        <f t="shared" si="124"/>
        <v>0</v>
      </c>
      <c r="BG304" s="203">
        <f t="shared" si="129"/>
        <v>0</v>
      </c>
      <c r="BH304" s="203">
        <f t="shared" si="130"/>
        <v>0</v>
      </c>
      <c r="BI304" s="204">
        <f t="shared" si="127"/>
        <v>0</v>
      </c>
      <c r="BJ304" s="205">
        <f t="shared" si="128"/>
        <v>0</v>
      </c>
    </row>
    <row r="305" spans="24:65" ht="15.5" x14ac:dyDescent="0.35">
      <c r="X305" s="177"/>
      <c r="Y305" s="198">
        <v>16</v>
      </c>
      <c r="Z305" s="199"/>
      <c r="AA305" s="199"/>
      <c r="AB305" s="199"/>
      <c r="AC305" s="199"/>
      <c r="AD305" s="199"/>
      <c r="AE305" s="199"/>
      <c r="AF305" s="199"/>
      <c r="AG305" s="199"/>
      <c r="AH305" s="199"/>
      <c r="AI305" s="199"/>
      <c r="AJ305" s="199"/>
      <c r="AK305" s="199"/>
      <c r="AL305" s="199"/>
      <c r="AM305" s="199"/>
      <c r="AN305" s="199"/>
      <c r="AO305" s="199"/>
      <c r="AP305" s="199"/>
      <c r="AQ305" s="199"/>
      <c r="AR305" s="199"/>
      <c r="AS305" s="199"/>
      <c r="AT305" s="199"/>
      <c r="AU305" s="199"/>
      <c r="AV305" s="199"/>
      <c r="AW305" s="199"/>
      <c r="AX305" s="199"/>
      <c r="AY305" s="199"/>
      <c r="AZ305" s="199"/>
      <c r="BA305" s="199"/>
      <c r="BB305" s="199"/>
      <c r="BC305" s="199"/>
      <c r="BD305" s="199"/>
      <c r="BE305" s="437">
        <f t="shared" si="126"/>
        <v>0</v>
      </c>
      <c r="BF305" s="438">
        <f t="shared" si="124"/>
        <v>0</v>
      </c>
      <c r="BG305" s="203">
        <f t="shared" si="129"/>
        <v>0</v>
      </c>
      <c r="BH305" s="203">
        <f t="shared" si="130"/>
        <v>0</v>
      </c>
      <c r="BI305" s="204">
        <f t="shared" si="127"/>
        <v>0</v>
      </c>
      <c r="BJ305" s="205">
        <f t="shared" si="128"/>
        <v>0</v>
      </c>
    </row>
    <row r="306" spans="24:65" ht="15.5" x14ac:dyDescent="0.35">
      <c r="X306" s="177"/>
      <c r="Y306" s="198">
        <v>17</v>
      </c>
      <c r="Z306" s="199"/>
      <c r="AA306" s="199"/>
      <c r="AB306" s="199"/>
      <c r="AC306" s="199"/>
      <c r="AD306" s="199"/>
      <c r="AE306" s="199"/>
      <c r="AF306" s="199"/>
      <c r="AG306" s="199"/>
      <c r="AH306" s="199"/>
      <c r="AI306" s="199"/>
      <c r="AJ306" s="199"/>
      <c r="AK306" s="199"/>
      <c r="AL306" s="199"/>
      <c r="AM306" s="199"/>
      <c r="AN306" s="199"/>
      <c r="AO306" s="199"/>
      <c r="AP306" s="199"/>
      <c r="AQ306" s="199"/>
      <c r="AR306" s="199"/>
      <c r="AS306" s="199"/>
      <c r="AT306" s="199"/>
      <c r="AU306" s="199"/>
      <c r="AV306" s="199"/>
      <c r="AW306" s="199"/>
      <c r="AX306" s="199"/>
      <c r="AY306" s="199"/>
      <c r="AZ306" s="199"/>
      <c r="BA306" s="199"/>
      <c r="BB306" s="199"/>
      <c r="BC306" s="199"/>
      <c r="BD306" s="199"/>
      <c r="BE306" s="437">
        <f t="shared" si="126"/>
        <v>0</v>
      </c>
      <c r="BF306" s="438">
        <f t="shared" si="124"/>
        <v>0</v>
      </c>
      <c r="BG306" s="203">
        <f t="shared" si="129"/>
        <v>0</v>
      </c>
      <c r="BH306" s="203">
        <f t="shared" si="130"/>
        <v>0</v>
      </c>
      <c r="BI306" s="204">
        <f t="shared" si="127"/>
        <v>0</v>
      </c>
      <c r="BJ306" s="205">
        <f t="shared" si="128"/>
        <v>0</v>
      </c>
    </row>
    <row r="307" spans="24:65" ht="15.5" x14ac:dyDescent="0.35">
      <c r="X307" s="177"/>
      <c r="Y307" s="198">
        <v>18</v>
      </c>
      <c r="Z307" s="199"/>
      <c r="AA307" s="199"/>
      <c r="AB307" s="199"/>
      <c r="AC307" s="199"/>
      <c r="AD307" s="199"/>
      <c r="AE307" s="199"/>
      <c r="AF307" s="199"/>
      <c r="AG307" s="199"/>
      <c r="AH307" s="199"/>
      <c r="AI307" s="199"/>
      <c r="AJ307" s="199"/>
      <c r="AK307" s="199"/>
      <c r="AL307" s="199"/>
      <c r="AM307" s="199"/>
      <c r="AN307" s="199"/>
      <c r="AO307" s="199"/>
      <c r="AP307" s="199"/>
      <c r="AQ307" s="199"/>
      <c r="AR307" s="199"/>
      <c r="AS307" s="199"/>
      <c r="AT307" s="199"/>
      <c r="AU307" s="199"/>
      <c r="AV307" s="199"/>
      <c r="AW307" s="199"/>
      <c r="AX307" s="199"/>
      <c r="AY307" s="199"/>
      <c r="AZ307" s="199"/>
      <c r="BA307" s="199"/>
      <c r="BB307" s="199"/>
      <c r="BC307" s="199"/>
      <c r="BD307" s="199"/>
      <c r="BE307" s="437">
        <f t="shared" si="126"/>
        <v>0</v>
      </c>
      <c r="BF307" s="438">
        <f t="shared" si="124"/>
        <v>0</v>
      </c>
      <c r="BG307" s="203">
        <f t="shared" si="129"/>
        <v>0</v>
      </c>
      <c r="BH307" s="203">
        <f t="shared" si="130"/>
        <v>0</v>
      </c>
      <c r="BI307" s="204">
        <f t="shared" si="127"/>
        <v>0</v>
      </c>
      <c r="BJ307" s="205">
        <f t="shared" si="128"/>
        <v>0</v>
      </c>
    </row>
    <row r="308" spans="24:65" ht="15.5" x14ac:dyDescent="0.35">
      <c r="X308" s="177"/>
      <c r="Y308" s="198">
        <v>19</v>
      </c>
      <c r="Z308" s="199"/>
      <c r="AA308" s="199"/>
      <c r="AB308" s="199"/>
      <c r="AC308" s="199"/>
      <c r="AD308" s="199"/>
      <c r="AE308" s="199"/>
      <c r="AF308" s="199"/>
      <c r="AG308" s="199"/>
      <c r="AH308" s="199"/>
      <c r="AI308" s="199"/>
      <c r="AJ308" s="199"/>
      <c r="AK308" s="199"/>
      <c r="AL308" s="199"/>
      <c r="AM308" s="199"/>
      <c r="AN308" s="199"/>
      <c r="AO308" s="199"/>
      <c r="AP308" s="199"/>
      <c r="AQ308" s="199"/>
      <c r="AR308" s="199"/>
      <c r="AS308" s="199"/>
      <c r="AT308" s="199"/>
      <c r="AU308" s="199"/>
      <c r="AV308" s="199"/>
      <c r="AW308" s="199"/>
      <c r="AX308" s="199"/>
      <c r="AY308" s="199"/>
      <c r="AZ308" s="199"/>
      <c r="BA308" s="199"/>
      <c r="BB308" s="199"/>
      <c r="BC308" s="199"/>
      <c r="BD308" s="199"/>
      <c r="BE308" s="437">
        <f t="shared" si="126"/>
        <v>0</v>
      </c>
      <c r="BF308" s="438">
        <f t="shared" si="124"/>
        <v>0</v>
      </c>
      <c r="BG308" s="203">
        <f t="shared" si="129"/>
        <v>0</v>
      </c>
      <c r="BH308" s="203">
        <f t="shared" si="130"/>
        <v>0</v>
      </c>
      <c r="BI308" s="204">
        <f t="shared" si="127"/>
        <v>0</v>
      </c>
      <c r="BJ308" s="205">
        <f t="shared" si="128"/>
        <v>0</v>
      </c>
    </row>
    <row r="309" spans="24:65" ht="15.5" x14ac:dyDescent="0.35">
      <c r="X309" s="177"/>
      <c r="Y309" s="198">
        <v>20</v>
      </c>
      <c r="Z309" s="199"/>
      <c r="AA309" s="199"/>
      <c r="AB309" s="199"/>
      <c r="AC309" s="199"/>
      <c r="AD309" s="199"/>
      <c r="AE309" s="199"/>
      <c r="AF309" s="199"/>
      <c r="AG309" s="199"/>
      <c r="AH309" s="199"/>
      <c r="AI309" s="199"/>
      <c r="AJ309" s="199"/>
      <c r="AK309" s="199"/>
      <c r="AL309" s="199"/>
      <c r="AM309" s="199"/>
      <c r="AN309" s="199"/>
      <c r="AO309" s="199"/>
      <c r="AP309" s="199"/>
      <c r="AQ309" s="199"/>
      <c r="AR309" s="199"/>
      <c r="AS309" s="199"/>
      <c r="AT309" s="199"/>
      <c r="AU309" s="199"/>
      <c r="AV309" s="199"/>
      <c r="AW309" s="199"/>
      <c r="AX309" s="199"/>
      <c r="AY309" s="199"/>
      <c r="AZ309" s="199"/>
      <c r="BA309" s="199"/>
      <c r="BB309" s="199"/>
      <c r="BC309" s="199"/>
      <c r="BD309" s="199"/>
      <c r="BE309" s="437">
        <f t="shared" si="126"/>
        <v>0</v>
      </c>
      <c r="BF309" s="438">
        <f t="shared" si="124"/>
        <v>0</v>
      </c>
      <c r="BG309" s="203">
        <f t="shared" si="129"/>
        <v>0</v>
      </c>
      <c r="BH309" s="203">
        <f t="shared" si="130"/>
        <v>0</v>
      </c>
      <c r="BI309" s="204">
        <f t="shared" si="127"/>
        <v>0</v>
      </c>
      <c r="BJ309" s="205">
        <f t="shared" si="128"/>
        <v>0</v>
      </c>
    </row>
    <row r="310" spans="24:65" ht="15.5" x14ac:dyDescent="0.35">
      <c r="X310" s="177"/>
      <c r="Y310" s="198">
        <v>21</v>
      </c>
      <c r="Z310" s="199"/>
      <c r="AA310" s="199"/>
      <c r="AB310" s="199"/>
      <c r="AC310" s="199"/>
      <c r="AD310" s="199"/>
      <c r="AE310" s="199"/>
      <c r="AF310" s="199"/>
      <c r="AG310" s="199"/>
      <c r="AH310" s="199"/>
      <c r="AI310" s="199"/>
      <c r="AJ310" s="199"/>
      <c r="AK310" s="199"/>
      <c r="AL310" s="199"/>
      <c r="AM310" s="199"/>
      <c r="AN310" s="199"/>
      <c r="AO310" s="199"/>
      <c r="AP310" s="199"/>
      <c r="AQ310" s="199"/>
      <c r="AR310" s="199"/>
      <c r="AS310" s="199"/>
      <c r="AT310" s="199"/>
      <c r="AU310" s="199"/>
      <c r="AV310" s="199"/>
      <c r="AW310" s="199"/>
      <c r="AX310" s="199"/>
      <c r="AY310" s="199"/>
      <c r="AZ310" s="199"/>
      <c r="BA310" s="199"/>
      <c r="BB310" s="199"/>
      <c r="BC310" s="199"/>
      <c r="BD310" s="199"/>
      <c r="BE310" s="437">
        <f t="shared" si="126"/>
        <v>0</v>
      </c>
      <c r="BF310" s="438">
        <f t="shared" si="124"/>
        <v>0</v>
      </c>
      <c r="BG310" s="203">
        <f t="shared" si="129"/>
        <v>0</v>
      </c>
      <c r="BH310" s="203">
        <f t="shared" si="130"/>
        <v>0</v>
      </c>
      <c r="BI310" s="204">
        <f t="shared" si="127"/>
        <v>0</v>
      </c>
      <c r="BJ310" s="205">
        <f t="shared" si="128"/>
        <v>0</v>
      </c>
    </row>
    <row r="311" spans="24:65" ht="15.5" x14ac:dyDescent="0.35">
      <c r="X311" s="177"/>
      <c r="Y311" s="198">
        <v>22</v>
      </c>
      <c r="Z311" s="199"/>
      <c r="AA311" s="199"/>
      <c r="AB311" s="199"/>
      <c r="AC311" s="199"/>
      <c r="AD311" s="199"/>
      <c r="AE311" s="199"/>
      <c r="AF311" s="199"/>
      <c r="AG311" s="199"/>
      <c r="AH311" s="199"/>
      <c r="AI311" s="199"/>
      <c r="AJ311" s="199"/>
      <c r="AK311" s="199"/>
      <c r="AL311" s="199"/>
      <c r="AM311" s="199"/>
      <c r="AN311" s="199"/>
      <c r="AO311" s="199"/>
      <c r="AP311" s="199"/>
      <c r="AQ311" s="199"/>
      <c r="AR311" s="199"/>
      <c r="AS311" s="199"/>
      <c r="AT311" s="199"/>
      <c r="AU311" s="199"/>
      <c r="AV311" s="199"/>
      <c r="AW311" s="199"/>
      <c r="AX311" s="199"/>
      <c r="AY311" s="199"/>
      <c r="AZ311" s="199"/>
      <c r="BA311" s="199"/>
      <c r="BB311" s="199"/>
      <c r="BC311" s="199"/>
      <c r="BD311" s="199"/>
      <c r="BE311" s="437">
        <f t="shared" si="126"/>
        <v>0</v>
      </c>
      <c r="BF311" s="438">
        <f t="shared" si="124"/>
        <v>0</v>
      </c>
      <c r="BG311" s="203">
        <f t="shared" si="129"/>
        <v>0</v>
      </c>
      <c r="BH311" s="203">
        <f t="shared" si="130"/>
        <v>0</v>
      </c>
      <c r="BI311" s="204">
        <f t="shared" si="127"/>
        <v>0</v>
      </c>
      <c r="BJ311" s="205">
        <f t="shared" si="128"/>
        <v>0</v>
      </c>
      <c r="BM311" s="13" t="s">
        <v>130</v>
      </c>
    </row>
    <row r="312" spans="24:65" ht="15.5" x14ac:dyDescent="0.35">
      <c r="X312" s="177"/>
      <c r="Y312" s="198">
        <v>23</v>
      </c>
      <c r="Z312" s="199"/>
      <c r="AA312" s="199"/>
      <c r="AB312" s="199"/>
      <c r="AC312" s="199"/>
      <c r="AD312" s="199"/>
      <c r="AE312" s="199"/>
      <c r="AF312" s="199"/>
      <c r="AG312" s="199"/>
      <c r="AH312" s="199"/>
      <c r="AI312" s="199"/>
      <c r="AJ312" s="199"/>
      <c r="AK312" s="199"/>
      <c r="AL312" s="199"/>
      <c r="AM312" s="199"/>
      <c r="AN312" s="199"/>
      <c r="AO312" s="199"/>
      <c r="AP312" s="199"/>
      <c r="AQ312" s="199"/>
      <c r="AR312" s="199"/>
      <c r="AS312" s="199"/>
      <c r="AT312" s="199"/>
      <c r="AU312" s="199"/>
      <c r="AV312" s="199"/>
      <c r="AW312" s="199"/>
      <c r="AX312" s="199"/>
      <c r="AY312" s="199"/>
      <c r="AZ312" s="199"/>
      <c r="BA312" s="199"/>
      <c r="BB312" s="199"/>
      <c r="BC312" s="199"/>
      <c r="BD312" s="199"/>
      <c r="BE312" s="437">
        <f t="shared" si="126"/>
        <v>0</v>
      </c>
      <c r="BF312" s="438">
        <f t="shared" si="124"/>
        <v>0</v>
      </c>
      <c r="BG312" s="203">
        <f t="shared" si="129"/>
        <v>0</v>
      </c>
      <c r="BH312" s="203">
        <f t="shared" si="130"/>
        <v>0</v>
      </c>
      <c r="BI312" s="204">
        <f t="shared" si="127"/>
        <v>0</v>
      </c>
      <c r="BJ312" s="205">
        <f t="shared" si="128"/>
        <v>0</v>
      </c>
      <c r="BL312" s="13">
        <f>COUNTIF(Z290:BD313,"&gt;"&amp;MxDisch1)</f>
        <v>0</v>
      </c>
      <c r="BM312" s="13" t="s">
        <v>131</v>
      </c>
    </row>
    <row r="313" spans="24:65" ht="15.5" x14ac:dyDescent="0.35">
      <c r="X313" s="177"/>
      <c r="Y313" s="206">
        <v>24</v>
      </c>
      <c r="Z313" s="207"/>
      <c r="AA313" s="207"/>
      <c r="AB313" s="207"/>
      <c r="AC313" s="207"/>
      <c r="AD313" s="207"/>
      <c r="AE313" s="207"/>
      <c r="AF313" s="207"/>
      <c r="AG313" s="207"/>
      <c r="AH313" s="207"/>
      <c r="AI313" s="207"/>
      <c r="AJ313" s="207"/>
      <c r="AK313" s="207"/>
      <c r="AL313" s="207"/>
      <c r="AM313" s="207"/>
      <c r="AN313" s="207"/>
      <c r="AO313" s="207"/>
      <c r="AP313" s="207"/>
      <c r="AQ313" s="207"/>
      <c r="AR313" s="207"/>
      <c r="AS313" s="207"/>
      <c r="AT313" s="207"/>
      <c r="AU313" s="207"/>
      <c r="AV313" s="207"/>
      <c r="AW313" s="207"/>
      <c r="AX313" s="207"/>
      <c r="AY313" s="207"/>
      <c r="AZ313" s="207"/>
      <c r="BA313" s="207"/>
      <c r="BB313" s="207"/>
      <c r="BC313" s="207"/>
      <c r="BD313" s="207"/>
      <c r="BE313" s="442">
        <f t="shared" si="126"/>
        <v>0</v>
      </c>
      <c r="BF313" s="443">
        <f t="shared" si="124"/>
        <v>0</v>
      </c>
      <c r="BG313" s="208">
        <f>SUM($Z313:$BD313)</f>
        <v>0</v>
      </c>
      <c r="BH313" s="208">
        <v>0</v>
      </c>
      <c r="BI313" s="209">
        <f t="shared" si="127"/>
        <v>0</v>
      </c>
      <c r="BJ313" s="210">
        <f t="shared" si="128"/>
        <v>0</v>
      </c>
      <c r="BL313" s="13">
        <f>COUNTIF(Z290:BD313,"&lt;"&amp;-MxChgRate1)</f>
        <v>0</v>
      </c>
      <c r="BM313" s="13" t="s">
        <v>132</v>
      </c>
    </row>
    <row r="314" spans="24:65" ht="15.5" x14ac:dyDescent="0.35">
      <c r="X314" s="177"/>
      <c r="Y314" s="182"/>
      <c r="Z314" s="218" t="str">
        <f t="shared" ref="Z314:BD314" si="131">IF(SUM(Z290:Z313)&gt;0,"Verify","")</f>
        <v/>
      </c>
      <c r="AA314" s="218" t="str">
        <f t="shared" si="131"/>
        <v/>
      </c>
      <c r="AB314" s="218" t="str">
        <f t="shared" si="131"/>
        <v/>
      </c>
      <c r="AC314" s="218" t="str">
        <f t="shared" si="131"/>
        <v/>
      </c>
      <c r="AD314" s="218" t="str">
        <f t="shared" si="131"/>
        <v/>
      </c>
      <c r="AE314" s="218" t="str">
        <f t="shared" si="131"/>
        <v/>
      </c>
      <c r="AF314" s="218" t="str">
        <f t="shared" si="131"/>
        <v/>
      </c>
      <c r="AG314" s="218" t="str">
        <f t="shared" si="131"/>
        <v/>
      </c>
      <c r="AH314" s="218" t="str">
        <f t="shared" si="131"/>
        <v/>
      </c>
      <c r="AI314" s="218" t="str">
        <f t="shared" si="131"/>
        <v/>
      </c>
      <c r="AJ314" s="218" t="str">
        <f t="shared" si="131"/>
        <v/>
      </c>
      <c r="AK314" s="218" t="str">
        <f t="shared" si="131"/>
        <v/>
      </c>
      <c r="AL314" s="218" t="str">
        <f t="shared" si="131"/>
        <v/>
      </c>
      <c r="AM314" s="218" t="str">
        <f t="shared" si="131"/>
        <v/>
      </c>
      <c r="AN314" s="218" t="str">
        <f t="shared" si="131"/>
        <v/>
      </c>
      <c r="AO314" s="218" t="str">
        <f t="shared" si="131"/>
        <v/>
      </c>
      <c r="AP314" s="218" t="str">
        <f t="shared" si="131"/>
        <v/>
      </c>
      <c r="AQ314" s="218" t="str">
        <f t="shared" si="131"/>
        <v/>
      </c>
      <c r="AR314" s="218" t="str">
        <f t="shared" si="131"/>
        <v/>
      </c>
      <c r="AS314" s="218" t="str">
        <f t="shared" si="131"/>
        <v/>
      </c>
      <c r="AT314" s="218" t="str">
        <f t="shared" si="131"/>
        <v/>
      </c>
      <c r="AU314" s="218" t="str">
        <f t="shared" si="131"/>
        <v/>
      </c>
      <c r="AV314" s="218" t="str">
        <f t="shared" si="131"/>
        <v/>
      </c>
      <c r="AW314" s="218" t="str">
        <f t="shared" si="131"/>
        <v/>
      </c>
      <c r="AX314" s="218" t="str">
        <f t="shared" si="131"/>
        <v/>
      </c>
      <c r="AY314" s="218" t="str">
        <f t="shared" si="131"/>
        <v/>
      </c>
      <c r="AZ314" s="218" t="str">
        <f t="shared" si="131"/>
        <v/>
      </c>
      <c r="BA314" s="218" t="str">
        <f t="shared" si="131"/>
        <v/>
      </c>
      <c r="BB314" s="218" t="str">
        <f t="shared" si="131"/>
        <v/>
      </c>
      <c r="BC314" s="218" t="str">
        <f t="shared" si="131"/>
        <v/>
      </c>
      <c r="BD314" s="218" t="str">
        <f t="shared" si="131"/>
        <v/>
      </c>
      <c r="BE314" s="38"/>
      <c r="BF314" s="38"/>
      <c r="BG314" s="208">
        <f>SUM(BG290:BG313)</f>
        <v>0</v>
      </c>
      <c r="BH314" s="208">
        <f>SUM(BH297:BH312)</f>
        <v>0</v>
      </c>
      <c r="BI314" s="208">
        <f>SUM(BI290:BI313)</f>
        <v>0</v>
      </c>
      <c r="BJ314" s="221">
        <f>SUM(BJ290:BJ313)</f>
        <v>0</v>
      </c>
    </row>
    <row r="315" spans="24:65" ht="15.5" x14ac:dyDescent="0.35">
      <c r="X315" s="213"/>
      <c r="Y315" s="214"/>
      <c r="Z315" s="214"/>
      <c r="AA315" s="214"/>
      <c r="AB315" s="214"/>
      <c r="AC315" s="214"/>
      <c r="AD315" s="214"/>
      <c r="AE315" s="214"/>
      <c r="AF315" s="214"/>
      <c r="AG315" s="214"/>
      <c r="AH315" s="214"/>
      <c r="AI315" s="214"/>
      <c r="AJ315" s="214"/>
      <c r="AK315" s="214"/>
      <c r="AL315" s="214"/>
      <c r="AM315" s="214"/>
      <c r="AN315" s="214"/>
      <c r="AO315" s="214"/>
      <c r="AP315" s="214"/>
      <c r="AQ315" s="214"/>
      <c r="AR315" s="214"/>
      <c r="AS315" s="214"/>
      <c r="AT315" s="214"/>
      <c r="AU315" s="214"/>
      <c r="AV315" s="214"/>
      <c r="AW315" s="214"/>
      <c r="AX315" s="214"/>
      <c r="AY315" s="214"/>
      <c r="AZ315" s="214"/>
      <c r="BA315" s="214"/>
      <c r="BB315" s="214"/>
      <c r="BC315" s="214"/>
      <c r="BD315" s="214"/>
      <c r="BE315" s="216"/>
      <c r="BF315" s="216"/>
      <c r="BG315" s="222"/>
      <c r="BH315" s="223"/>
      <c r="BI315" s="223"/>
      <c r="BJ315" s="224"/>
    </row>
    <row r="316" spans="24:65" ht="15.5" x14ac:dyDescent="0.35">
      <c r="X316" s="226"/>
      <c r="Y316" s="227"/>
      <c r="Z316" s="227"/>
      <c r="AA316" s="227"/>
      <c r="AB316" s="227"/>
      <c r="AC316" s="227"/>
      <c r="AD316" s="227"/>
      <c r="AE316" s="227"/>
      <c r="AF316" s="227"/>
      <c r="AG316" s="227"/>
      <c r="AH316" s="227"/>
      <c r="AI316" s="227"/>
      <c r="AJ316" s="227"/>
      <c r="AK316" s="227"/>
      <c r="AL316" s="227"/>
      <c r="AM316" s="227"/>
      <c r="AN316" s="228"/>
      <c r="AO316" s="229"/>
      <c r="AP316" s="229"/>
      <c r="AQ316" s="229"/>
      <c r="AR316" s="229"/>
      <c r="AS316" s="229"/>
      <c r="AT316" s="229"/>
      <c r="AU316" s="229"/>
      <c r="AV316" s="229"/>
      <c r="AW316" s="229"/>
      <c r="AX316" s="229"/>
      <c r="AY316" s="229"/>
      <c r="AZ316" s="229"/>
      <c r="BA316" s="229"/>
      <c r="BB316" s="229"/>
      <c r="BC316" s="229"/>
      <c r="BD316" s="229"/>
      <c r="BE316" s="229"/>
      <c r="BF316" s="229"/>
      <c r="BG316" s="38"/>
      <c r="BH316" s="38"/>
      <c r="BI316" s="38"/>
      <c r="BJ316" s="178"/>
    </row>
    <row r="317" spans="24:65" ht="15.5" x14ac:dyDescent="0.35">
      <c r="X317" s="177" t="s">
        <v>184</v>
      </c>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178"/>
    </row>
    <row r="318" spans="24:65" ht="15.5" x14ac:dyDescent="0.35">
      <c r="X318" s="177"/>
      <c r="Y318" s="38"/>
      <c r="Z318" s="194" t="str">
        <f t="shared" ref="Z318:BC318" si="132">IFERROR(SUMIF(Z321:Z344,"&gt;0",Z321:Z344)/-SUMIF(Z321:Z344,"&lt;0",Z321:Z344),"")</f>
        <v/>
      </c>
      <c r="AA318" s="194" t="str">
        <f t="shared" si="132"/>
        <v/>
      </c>
      <c r="AB318" s="194" t="str">
        <f t="shared" si="132"/>
        <v/>
      </c>
      <c r="AC318" s="194" t="str">
        <f t="shared" si="132"/>
        <v/>
      </c>
      <c r="AD318" s="194" t="str">
        <f t="shared" si="132"/>
        <v/>
      </c>
      <c r="AE318" s="194" t="str">
        <f t="shared" si="132"/>
        <v/>
      </c>
      <c r="AF318" s="194" t="str">
        <f t="shared" si="132"/>
        <v/>
      </c>
      <c r="AG318" s="194" t="str">
        <f t="shared" si="132"/>
        <v/>
      </c>
      <c r="AH318" s="194" t="str">
        <f t="shared" si="132"/>
        <v/>
      </c>
      <c r="AI318" s="194" t="str">
        <f t="shared" si="132"/>
        <v/>
      </c>
      <c r="AJ318" s="194" t="str">
        <f t="shared" si="132"/>
        <v/>
      </c>
      <c r="AK318" s="194" t="str">
        <f t="shared" si="132"/>
        <v/>
      </c>
      <c r="AL318" s="194" t="str">
        <f t="shared" si="132"/>
        <v/>
      </c>
      <c r="AM318" s="194" t="str">
        <f t="shared" si="132"/>
        <v/>
      </c>
      <c r="AN318" s="194" t="str">
        <f t="shared" si="132"/>
        <v/>
      </c>
      <c r="AO318" s="194" t="str">
        <f t="shared" si="132"/>
        <v/>
      </c>
      <c r="AP318" s="194" t="str">
        <f t="shared" si="132"/>
        <v/>
      </c>
      <c r="AQ318" s="194" t="str">
        <f t="shared" si="132"/>
        <v/>
      </c>
      <c r="AR318" s="194" t="str">
        <f t="shared" si="132"/>
        <v/>
      </c>
      <c r="AS318" s="194" t="str">
        <f t="shared" si="132"/>
        <v/>
      </c>
      <c r="AT318" s="194" t="str">
        <f t="shared" si="132"/>
        <v/>
      </c>
      <c r="AU318" s="194" t="str">
        <f t="shared" si="132"/>
        <v/>
      </c>
      <c r="AV318" s="194" t="str">
        <f t="shared" si="132"/>
        <v/>
      </c>
      <c r="AW318" s="194" t="str">
        <f t="shared" si="132"/>
        <v/>
      </c>
      <c r="AX318" s="194" t="str">
        <f t="shared" si="132"/>
        <v/>
      </c>
      <c r="AY318" s="194" t="str">
        <f t="shared" si="132"/>
        <v/>
      </c>
      <c r="AZ318" s="194" t="str">
        <f t="shared" si="132"/>
        <v/>
      </c>
      <c r="BA318" s="194" t="str">
        <f t="shared" si="132"/>
        <v/>
      </c>
      <c r="BB318" s="194" t="str">
        <f t="shared" si="132"/>
        <v/>
      </c>
      <c r="BC318" s="194" t="str">
        <f t="shared" si="132"/>
        <v/>
      </c>
      <c r="BD318" s="38"/>
      <c r="BE318" s="38"/>
      <c r="BF318" s="38"/>
      <c r="BG318" s="42"/>
      <c r="BH318" s="38"/>
      <c r="BI318" s="38"/>
      <c r="BJ318" s="178"/>
    </row>
    <row r="319" spans="24:65" ht="15.5" x14ac:dyDescent="0.35">
      <c r="X319" s="177"/>
      <c r="Y319" s="179" t="s">
        <v>98</v>
      </c>
      <c r="Z319" s="60">
        <v>1</v>
      </c>
      <c r="AA319" s="60">
        <v>2</v>
      </c>
      <c r="AB319" s="60">
        <v>3</v>
      </c>
      <c r="AC319" s="60">
        <v>4</v>
      </c>
      <c r="AD319" s="60">
        <v>5</v>
      </c>
      <c r="AE319" s="60">
        <v>6</v>
      </c>
      <c r="AF319" s="60">
        <v>7</v>
      </c>
      <c r="AG319" s="60">
        <v>8</v>
      </c>
      <c r="AH319" s="60">
        <v>9</v>
      </c>
      <c r="AI319" s="60">
        <v>10</v>
      </c>
      <c r="AJ319" s="60">
        <v>11</v>
      </c>
      <c r="AK319" s="60">
        <v>12</v>
      </c>
      <c r="AL319" s="60">
        <v>13</v>
      </c>
      <c r="AM319" s="60">
        <v>14</v>
      </c>
      <c r="AN319" s="60">
        <v>15</v>
      </c>
      <c r="AO319" s="60">
        <v>16</v>
      </c>
      <c r="AP319" s="60">
        <v>17</v>
      </c>
      <c r="AQ319" s="60">
        <v>18</v>
      </c>
      <c r="AR319" s="60">
        <v>19</v>
      </c>
      <c r="AS319" s="60">
        <v>20</v>
      </c>
      <c r="AT319" s="60">
        <v>21</v>
      </c>
      <c r="AU319" s="60">
        <v>22</v>
      </c>
      <c r="AV319" s="60">
        <v>23</v>
      </c>
      <c r="AW319" s="60">
        <v>24</v>
      </c>
      <c r="AX319" s="60">
        <v>25</v>
      </c>
      <c r="AY319" s="60">
        <v>26</v>
      </c>
      <c r="AZ319" s="60">
        <v>27</v>
      </c>
      <c r="BA319" s="60">
        <v>28</v>
      </c>
      <c r="BB319" s="60">
        <v>29</v>
      </c>
      <c r="BC319" s="60">
        <v>30</v>
      </c>
      <c r="BD319" s="38"/>
      <c r="BE319" s="439" t="s">
        <v>99</v>
      </c>
      <c r="BF319" s="440"/>
      <c r="BG319" s="196" t="s">
        <v>100</v>
      </c>
      <c r="BH319" s="196" t="s">
        <v>101</v>
      </c>
      <c r="BI319" s="196" t="s">
        <v>102</v>
      </c>
      <c r="BJ319" s="197" t="s">
        <v>103</v>
      </c>
    </row>
    <row r="320" spans="24:65" ht="15.5" x14ac:dyDescent="0.35">
      <c r="X320" s="177"/>
      <c r="Y320" s="179"/>
      <c r="Z320" s="60" t="str">
        <f>VLOOKUP(WEEKDAY(CONCATENATE("11","/",Z319,"/",$AJ$6)),$BY$11:$BZ$17,2,FALSE)</f>
        <v>Thur</v>
      </c>
      <c r="AA320" s="60" t="str">
        <f t="shared" ref="AA320:BC320" si="133">VLOOKUP(WEEKDAY(CONCATENATE("11","/",AA319,"/",$AJ$6)),$BY$11:$BZ$17,2,FALSE)</f>
        <v>Fri</v>
      </c>
      <c r="AB320" s="60" t="str">
        <f t="shared" si="133"/>
        <v>Sat</v>
      </c>
      <c r="AC320" s="60" t="str">
        <f t="shared" si="133"/>
        <v>Sun</v>
      </c>
      <c r="AD320" s="60" t="str">
        <f t="shared" si="133"/>
        <v>Mon</v>
      </c>
      <c r="AE320" s="60" t="str">
        <f t="shared" si="133"/>
        <v>Tues</v>
      </c>
      <c r="AF320" s="60" t="str">
        <f t="shared" si="133"/>
        <v>Wed</v>
      </c>
      <c r="AG320" s="60" t="str">
        <f t="shared" si="133"/>
        <v>Thur</v>
      </c>
      <c r="AH320" s="60" t="str">
        <f t="shared" si="133"/>
        <v>Fri</v>
      </c>
      <c r="AI320" s="60" t="str">
        <f t="shared" si="133"/>
        <v>Sat</v>
      </c>
      <c r="AJ320" s="60" t="str">
        <f t="shared" si="133"/>
        <v>Sun</v>
      </c>
      <c r="AK320" s="60" t="str">
        <f t="shared" si="133"/>
        <v>Mon</v>
      </c>
      <c r="AL320" s="60" t="str">
        <f t="shared" si="133"/>
        <v>Tues</v>
      </c>
      <c r="AM320" s="60" t="str">
        <f t="shared" si="133"/>
        <v>Wed</v>
      </c>
      <c r="AN320" s="60" t="str">
        <f t="shared" si="133"/>
        <v>Thur</v>
      </c>
      <c r="AO320" s="60" t="str">
        <f t="shared" si="133"/>
        <v>Fri</v>
      </c>
      <c r="AP320" s="60" t="str">
        <f t="shared" si="133"/>
        <v>Sat</v>
      </c>
      <c r="AQ320" s="60" t="str">
        <f t="shared" si="133"/>
        <v>Sun</v>
      </c>
      <c r="AR320" s="60" t="str">
        <f t="shared" si="133"/>
        <v>Mon</v>
      </c>
      <c r="AS320" s="60" t="str">
        <f t="shared" si="133"/>
        <v>Tues</v>
      </c>
      <c r="AT320" s="60" t="str">
        <f t="shared" si="133"/>
        <v>Wed</v>
      </c>
      <c r="AU320" s="60" t="str">
        <f t="shared" si="133"/>
        <v>Thur</v>
      </c>
      <c r="AV320" s="60" t="str">
        <f t="shared" si="133"/>
        <v>Fri</v>
      </c>
      <c r="AW320" s="60" t="str">
        <f t="shared" si="133"/>
        <v>Sat</v>
      </c>
      <c r="AX320" s="60" t="str">
        <f t="shared" si="133"/>
        <v>Sun</v>
      </c>
      <c r="AY320" s="60" t="str">
        <f t="shared" si="133"/>
        <v>Mon</v>
      </c>
      <c r="AZ320" s="60" t="str">
        <f t="shared" si="133"/>
        <v>Tues</v>
      </c>
      <c r="BA320" s="60" t="str">
        <f t="shared" si="133"/>
        <v>Wed</v>
      </c>
      <c r="BB320" s="60" t="str">
        <f t="shared" si="133"/>
        <v>Thur</v>
      </c>
      <c r="BC320" s="60" t="str">
        <f t="shared" si="133"/>
        <v>Fri</v>
      </c>
      <c r="BD320" s="38"/>
      <c r="BE320" s="439" t="s">
        <v>105</v>
      </c>
      <c r="BF320" s="440"/>
      <c r="BG320" s="196" t="s">
        <v>54</v>
      </c>
      <c r="BH320" s="196" t="s">
        <v>54</v>
      </c>
      <c r="BI320" s="196" t="s">
        <v>54</v>
      </c>
      <c r="BJ320" s="197" t="s">
        <v>54</v>
      </c>
    </row>
    <row r="321" spans="24:62" ht="15.5" x14ac:dyDescent="0.35">
      <c r="X321" s="177"/>
      <c r="Y321" s="198">
        <v>1</v>
      </c>
      <c r="Z321" s="199"/>
      <c r="AA321" s="199"/>
      <c r="AB321" s="199"/>
      <c r="AC321" s="199"/>
      <c r="AD321" s="199"/>
      <c r="AE321" s="199"/>
      <c r="AF321" s="199"/>
      <c r="AG321" s="199"/>
      <c r="AH321" s="199"/>
      <c r="AI321" s="199"/>
      <c r="AJ321" s="199"/>
      <c r="AK321" s="199"/>
      <c r="AL321" s="199"/>
      <c r="AM321" s="199"/>
      <c r="AN321" s="199"/>
      <c r="AO321" s="199"/>
      <c r="AP321" s="199"/>
      <c r="AQ321" s="199"/>
      <c r="AR321" s="199"/>
      <c r="AS321" s="199"/>
      <c r="AT321" s="199"/>
      <c r="AU321" s="199"/>
      <c r="AV321" s="199"/>
      <c r="AW321" s="199"/>
      <c r="AX321" s="199"/>
      <c r="AY321" s="199"/>
      <c r="AZ321" s="199"/>
      <c r="BA321" s="199"/>
      <c r="BB321" s="199"/>
      <c r="BC321" s="199"/>
      <c r="BD321" s="38"/>
      <c r="BE321" s="437">
        <f>SUM(Z321:BC321)/COUNT(Z$319:BC$319)</f>
        <v>0</v>
      </c>
      <c r="BF321" s="438">
        <f t="shared" ref="BF321:BF344" si="134">SUM(AA321:BC321)/COUNT(AA$40:BC$40)</f>
        <v>0</v>
      </c>
      <c r="BG321" s="200">
        <f t="shared" ref="BG321:BG327" si="135">SUM($Z321:$BD321)</f>
        <v>0</v>
      </c>
      <c r="BH321" s="200">
        <v>0</v>
      </c>
      <c r="BI321" s="201">
        <f>SUMIF(Z321:BD321,"&lt;0",Z321:BD321)</f>
        <v>0</v>
      </c>
      <c r="BJ321" s="202">
        <f>SUMIF(Z321:BD321,"&gt;0",Z321:BD321)</f>
        <v>0</v>
      </c>
    </row>
    <row r="322" spans="24:62" ht="15.5" x14ac:dyDescent="0.35">
      <c r="X322" s="177"/>
      <c r="Y322" s="198">
        <v>2</v>
      </c>
      <c r="Z322" s="199"/>
      <c r="AA322" s="199"/>
      <c r="AB322" s="199"/>
      <c r="AC322" s="199"/>
      <c r="AD322" s="199"/>
      <c r="AE322" s="199"/>
      <c r="AF322" s="199"/>
      <c r="AG322" s="199"/>
      <c r="AH322" s="199"/>
      <c r="AI322" s="199"/>
      <c r="AJ322" s="199"/>
      <c r="AK322" s="199"/>
      <c r="AL322" s="199"/>
      <c r="AM322" s="199"/>
      <c r="AN322" s="199"/>
      <c r="AO322" s="199"/>
      <c r="AP322" s="199"/>
      <c r="AQ322" s="199"/>
      <c r="AR322" s="199"/>
      <c r="AS322" s="199"/>
      <c r="AT322" s="199"/>
      <c r="AU322" s="199"/>
      <c r="AV322" s="199"/>
      <c r="AW322" s="199"/>
      <c r="AX322" s="199"/>
      <c r="AY322" s="199"/>
      <c r="AZ322" s="199"/>
      <c r="BA322" s="199"/>
      <c r="BB322" s="199"/>
      <c r="BC322" s="199"/>
      <c r="BD322" s="38"/>
      <c r="BE322" s="437">
        <f t="shared" ref="BE322:BE344" si="136">SUM(Z322:BC322)/COUNT(Z$319:BC$319)</f>
        <v>0</v>
      </c>
      <c r="BF322" s="438">
        <f t="shared" si="134"/>
        <v>0</v>
      </c>
      <c r="BG322" s="203">
        <f t="shared" si="135"/>
        <v>0</v>
      </c>
      <c r="BH322" s="203">
        <v>0</v>
      </c>
      <c r="BI322" s="204">
        <f t="shared" ref="BI322:BI344" si="137">SUMIF(Z322:BD322,"&lt;0",Z322:BD322)</f>
        <v>0</v>
      </c>
      <c r="BJ322" s="205">
        <f t="shared" ref="BJ322:BJ344" si="138">SUMIF(Z322:BD322,"&gt;0",Z322:BD322)</f>
        <v>0</v>
      </c>
    </row>
    <row r="323" spans="24:62" ht="15.5" x14ac:dyDescent="0.35">
      <c r="X323" s="177"/>
      <c r="Y323" s="198">
        <v>3</v>
      </c>
      <c r="Z323" s="199"/>
      <c r="AA323" s="199"/>
      <c r="AB323" s="199"/>
      <c r="AC323" s="199"/>
      <c r="AD323" s="199"/>
      <c r="AE323" s="199"/>
      <c r="AF323" s="199"/>
      <c r="AG323" s="199"/>
      <c r="AH323" s="199"/>
      <c r="AI323" s="199"/>
      <c r="AJ323" s="199"/>
      <c r="AK323" s="199"/>
      <c r="AL323" s="199"/>
      <c r="AM323" s="199"/>
      <c r="AN323" s="199"/>
      <c r="AO323" s="199"/>
      <c r="AP323" s="199"/>
      <c r="AQ323" s="199"/>
      <c r="AR323" s="199"/>
      <c r="AS323" s="199"/>
      <c r="AT323" s="199"/>
      <c r="AU323" s="199"/>
      <c r="AV323" s="199"/>
      <c r="AW323" s="199"/>
      <c r="AX323" s="199"/>
      <c r="AY323" s="199"/>
      <c r="AZ323" s="199"/>
      <c r="BA323" s="199"/>
      <c r="BB323" s="199"/>
      <c r="BC323" s="199"/>
      <c r="BD323" s="38"/>
      <c r="BE323" s="437">
        <f t="shared" si="136"/>
        <v>0</v>
      </c>
      <c r="BF323" s="438">
        <f t="shared" si="134"/>
        <v>0</v>
      </c>
      <c r="BG323" s="203">
        <f t="shared" si="135"/>
        <v>0</v>
      </c>
      <c r="BH323" s="203">
        <v>0</v>
      </c>
      <c r="BI323" s="204">
        <f t="shared" si="137"/>
        <v>0</v>
      </c>
      <c r="BJ323" s="205">
        <f t="shared" si="138"/>
        <v>0</v>
      </c>
    </row>
    <row r="324" spans="24:62" ht="15.5" x14ac:dyDescent="0.35">
      <c r="X324" s="177"/>
      <c r="Y324" s="198">
        <v>4</v>
      </c>
      <c r="Z324" s="199"/>
      <c r="AA324" s="199"/>
      <c r="AB324" s="199"/>
      <c r="AC324" s="199"/>
      <c r="AD324" s="199"/>
      <c r="AE324" s="199"/>
      <c r="AF324" s="199"/>
      <c r="AG324" s="199"/>
      <c r="AH324" s="199"/>
      <c r="AI324" s="199"/>
      <c r="AJ324" s="199"/>
      <c r="AK324" s="199"/>
      <c r="AL324" s="199"/>
      <c r="AM324" s="199"/>
      <c r="AN324" s="199"/>
      <c r="AO324" s="199"/>
      <c r="AP324" s="199"/>
      <c r="AQ324" s="199"/>
      <c r="AR324" s="199"/>
      <c r="AS324" s="199"/>
      <c r="AT324" s="199"/>
      <c r="AU324" s="199"/>
      <c r="AV324" s="199"/>
      <c r="AW324" s="199"/>
      <c r="AX324" s="199"/>
      <c r="AY324" s="199"/>
      <c r="AZ324" s="199"/>
      <c r="BA324" s="199"/>
      <c r="BB324" s="199"/>
      <c r="BC324" s="199"/>
      <c r="BD324" s="38"/>
      <c r="BE324" s="437">
        <f t="shared" si="136"/>
        <v>0</v>
      </c>
      <c r="BF324" s="438">
        <f t="shared" si="134"/>
        <v>0</v>
      </c>
      <c r="BG324" s="203">
        <f t="shared" si="135"/>
        <v>0</v>
      </c>
      <c r="BH324" s="203">
        <v>0</v>
      </c>
      <c r="BI324" s="204">
        <f t="shared" si="137"/>
        <v>0</v>
      </c>
      <c r="BJ324" s="205">
        <f t="shared" si="138"/>
        <v>0</v>
      </c>
    </row>
    <row r="325" spans="24:62" ht="15.5" x14ac:dyDescent="0.35">
      <c r="X325" s="177"/>
      <c r="Y325" s="198">
        <v>5</v>
      </c>
      <c r="Z325" s="199"/>
      <c r="AA325" s="199"/>
      <c r="AB325" s="199"/>
      <c r="AC325" s="199"/>
      <c r="AD325" s="199"/>
      <c r="AE325" s="199"/>
      <c r="AF325" s="199"/>
      <c r="AG325" s="199"/>
      <c r="AH325" s="199"/>
      <c r="AI325" s="199"/>
      <c r="AJ325" s="199"/>
      <c r="AK325" s="199"/>
      <c r="AL325" s="199"/>
      <c r="AM325" s="199"/>
      <c r="AN325" s="199"/>
      <c r="AO325" s="199"/>
      <c r="AP325" s="199"/>
      <c r="AQ325" s="199"/>
      <c r="AR325" s="199"/>
      <c r="AS325" s="199"/>
      <c r="AT325" s="199"/>
      <c r="AU325" s="199"/>
      <c r="AV325" s="199"/>
      <c r="AW325" s="199"/>
      <c r="AX325" s="199"/>
      <c r="AY325" s="199"/>
      <c r="AZ325" s="199"/>
      <c r="BA325" s="199"/>
      <c r="BB325" s="199"/>
      <c r="BC325" s="199"/>
      <c r="BD325" s="38"/>
      <c r="BE325" s="437">
        <f t="shared" si="136"/>
        <v>0</v>
      </c>
      <c r="BF325" s="438">
        <f t="shared" si="134"/>
        <v>0</v>
      </c>
      <c r="BG325" s="203">
        <f t="shared" si="135"/>
        <v>0</v>
      </c>
      <c r="BH325" s="203">
        <v>0</v>
      </c>
      <c r="BI325" s="204">
        <f t="shared" si="137"/>
        <v>0</v>
      </c>
      <c r="BJ325" s="205">
        <f t="shared" si="138"/>
        <v>0</v>
      </c>
    </row>
    <row r="326" spans="24:62" ht="15.5" x14ac:dyDescent="0.35">
      <c r="X326" s="177"/>
      <c r="Y326" s="198">
        <v>6</v>
      </c>
      <c r="Z326" s="199"/>
      <c r="AA326" s="199"/>
      <c r="AB326" s="199"/>
      <c r="AC326" s="199"/>
      <c r="AD326" s="199"/>
      <c r="AE326" s="199"/>
      <c r="AF326" s="199"/>
      <c r="AG326" s="199"/>
      <c r="AH326" s="199"/>
      <c r="AI326" s="199"/>
      <c r="AJ326" s="199"/>
      <c r="AK326" s="199"/>
      <c r="AL326" s="199"/>
      <c r="AM326" s="199"/>
      <c r="AN326" s="199"/>
      <c r="AO326" s="199"/>
      <c r="AP326" s="199"/>
      <c r="AQ326" s="199"/>
      <c r="AR326" s="199"/>
      <c r="AS326" s="199"/>
      <c r="AT326" s="199"/>
      <c r="AU326" s="199"/>
      <c r="AV326" s="199"/>
      <c r="AW326" s="199"/>
      <c r="AX326" s="199"/>
      <c r="AY326" s="199"/>
      <c r="AZ326" s="199"/>
      <c r="BA326" s="199"/>
      <c r="BB326" s="199"/>
      <c r="BC326" s="199"/>
      <c r="BD326" s="38"/>
      <c r="BE326" s="437">
        <f t="shared" si="136"/>
        <v>0</v>
      </c>
      <c r="BF326" s="438">
        <f t="shared" si="134"/>
        <v>0</v>
      </c>
      <c r="BG326" s="203">
        <f t="shared" si="135"/>
        <v>0</v>
      </c>
      <c r="BH326" s="203">
        <v>0</v>
      </c>
      <c r="BI326" s="204">
        <f t="shared" si="137"/>
        <v>0</v>
      </c>
      <c r="BJ326" s="205">
        <f t="shared" si="138"/>
        <v>0</v>
      </c>
    </row>
    <row r="327" spans="24:62" ht="15.5" x14ac:dyDescent="0.35">
      <c r="X327" s="177"/>
      <c r="Y327" s="198">
        <v>7</v>
      </c>
      <c r="Z327" s="199"/>
      <c r="AA327" s="199"/>
      <c r="AB327" s="199"/>
      <c r="AC327" s="199"/>
      <c r="AD327" s="199"/>
      <c r="AE327" s="199"/>
      <c r="AF327" s="199"/>
      <c r="AG327" s="199"/>
      <c r="AH327" s="199"/>
      <c r="AI327" s="199"/>
      <c r="AJ327" s="199"/>
      <c r="AK327" s="199"/>
      <c r="AL327" s="199"/>
      <c r="AM327" s="199"/>
      <c r="AN327" s="199"/>
      <c r="AO327" s="199"/>
      <c r="AP327" s="199"/>
      <c r="AQ327" s="199"/>
      <c r="AR327" s="199"/>
      <c r="AS327" s="199"/>
      <c r="AT327" s="199"/>
      <c r="AU327" s="199"/>
      <c r="AV327" s="199"/>
      <c r="AW327" s="199"/>
      <c r="AX327" s="199"/>
      <c r="AY327" s="199"/>
      <c r="AZ327" s="199"/>
      <c r="BA327" s="199"/>
      <c r="BB327" s="199"/>
      <c r="BC327" s="199"/>
      <c r="BD327" s="38"/>
      <c r="BE327" s="437">
        <f t="shared" si="136"/>
        <v>0</v>
      </c>
      <c r="BF327" s="438">
        <f t="shared" si="134"/>
        <v>0</v>
      </c>
      <c r="BG327" s="203">
        <f t="shared" si="135"/>
        <v>0</v>
      </c>
      <c r="BH327" s="203">
        <v>0</v>
      </c>
      <c r="BI327" s="204">
        <f t="shared" si="137"/>
        <v>0</v>
      </c>
      <c r="BJ327" s="205">
        <f t="shared" si="138"/>
        <v>0</v>
      </c>
    </row>
    <row r="328" spans="24:62" ht="15.5" x14ac:dyDescent="0.35">
      <c r="X328" s="177"/>
      <c r="Y328" s="198">
        <v>8</v>
      </c>
      <c r="Z328" s="199"/>
      <c r="AA328" s="199"/>
      <c r="AB328" s="199"/>
      <c r="AC328" s="199"/>
      <c r="AD328" s="199"/>
      <c r="AE328" s="199"/>
      <c r="AF328" s="199"/>
      <c r="AG328" s="199"/>
      <c r="AH328" s="199"/>
      <c r="AI328" s="199"/>
      <c r="AJ328" s="199"/>
      <c r="AK328" s="199"/>
      <c r="AL328" s="199"/>
      <c r="AM328" s="199"/>
      <c r="AN328" s="199"/>
      <c r="AO328" s="199"/>
      <c r="AP328" s="199"/>
      <c r="AQ328" s="199"/>
      <c r="AR328" s="199"/>
      <c r="AS328" s="199"/>
      <c r="AT328" s="199"/>
      <c r="AU328" s="199"/>
      <c r="AV328" s="199"/>
      <c r="AW328" s="199"/>
      <c r="AX328" s="199"/>
      <c r="AY328" s="199"/>
      <c r="AZ328" s="199"/>
      <c r="BA328" s="199"/>
      <c r="BB328" s="199"/>
      <c r="BC328" s="199"/>
      <c r="BD328" s="38"/>
      <c r="BE328" s="437">
        <f t="shared" si="136"/>
        <v>0</v>
      </c>
      <c r="BF328" s="438">
        <f t="shared" si="134"/>
        <v>0</v>
      </c>
      <c r="BG328" s="203">
        <f t="shared" ref="BG328:BG343" si="139">(SUMIF($Z$320:$BD$320,"Sat",$Z328:$BD328)+SUMIF($Z$320:$BD$320,"Sun",$Z328:$BD328))</f>
        <v>0</v>
      </c>
      <c r="BH328" s="203">
        <f t="shared" ref="BH328:BH343" si="140">(SUM($Z328:$BD328)-(SUMIF($Z$320:$BD$320,"Sat",$Z328:$BD328)+SUMIF($Z$320:$BD$320,"Sun",$Z328:$BD328)))</f>
        <v>0</v>
      </c>
      <c r="BI328" s="204">
        <f t="shared" si="137"/>
        <v>0</v>
      </c>
      <c r="BJ328" s="205">
        <f t="shared" si="138"/>
        <v>0</v>
      </c>
    </row>
    <row r="329" spans="24:62" ht="15.5" x14ac:dyDescent="0.35">
      <c r="X329" s="177"/>
      <c r="Y329" s="198">
        <v>9</v>
      </c>
      <c r="Z329" s="199"/>
      <c r="AA329" s="199"/>
      <c r="AB329" s="199"/>
      <c r="AC329" s="199"/>
      <c r="AD329" s="199"/>
      <c r="AE329" s="199"/>
      <c r="AF329" s="199"/>
      <c r="AG329" s="199"/>
      <c r="AH329" s="199"/>
      <c r="AI329" s="199"/>
      <c r="AJ329" s="199"/>
      <c r="AK329" s="199"/>
      <c r="AL329" s="199"/>
      <c r="AM329" s="199"/>
      <c r="AN329" s="199"/>
      <c r="AO329" s="199"/>
      <c r="AP329" s="199"/>
      <c r="AQ329" s="199"/>
      <c r="AR329" s="199"/>
      <c r="AS329" s="199"/>
      <c r="AT329" s="199"/>
      <c r="AU329" s="199"/>
      <c r="AV329" s="199"/>
      <c r="AW329" s="199"/>
      <c r="AX329" s="199"/>
      <c r="AY329" s="199"/>
      <c r="AZ329" s="199"/>
      <c r="BA329" s="199"/>
      <c r="BB329" s="199"/>
      <c r="BC329" s="199"/>
      <c r="BD329" s="38"/>
      <c r="BE329" s="437">
        <f t="shared" si="136"/>
        <v>0</v>
      </c>
      <c r="BF329" s="438">
        <f t="shared" si="134"/>
        <v>0</v>
      </c>
      <c r="BG329" s="203">
        <f t="shared" si="139"/>
        <v>0</v>
      </c>
      <c r="BH329" s="203">
        <f t="shared" si="140"/>
        <v>0</v>
      </c>
      <c r="BI329" s="204">
        <f t="shared" si="137"/>
        <v>0</v>
      </c>
      <c r="BJ329" s="205">
        <f t="shared" si="138"/>
        <v>0</v>
      </c>
    </row>
    <row r="330" spans="24:62" ht="15.5" x14ac:dyDescent="0.35">
      <c r="X330" s="177"/>
      <c r="Y330" s="198">
        <v>10</v>
      </c>
      <c r="Z330" s="199"/>
      <c r="AA330" s="199"/>
      <c r="AB330" s="199"/>
      <c r="AC330" s="199"/>
      <c r="AD330" s="199"/>
      <c r="AE330" s="199"/>
      <c r="AF330" s="199"/>
      <c r="AG330" s="199"/>
      <c r="AH330" s="199"/>
      <c r="AI330" s="199"/>
      <c r="AJ330" s="199"/>
      <c r="AK330" s="199"/>
      <c r="AL330" s="199"/>
      <c r="AM330" s="199"/>
      <c r="AN330" s="199"/>
      <c r="AO330" s="199"/>
      <c r="AP330" s="199"/>
      <c r="AQ330" s="199"/>
      <c r="AR330" s="199"/>
      <c r="AS330" s="199"/>
      <c r="AT330" s="199"/>
      <c r="AU330" s="199"/>
      <c r="AV330" s="199"/>
      <c r="AW330" s="199"/>
      <c r="AX330" s="199"/>
      <c r="AY330" s="199"/>
      <c r="AZ330" s="199"/>
      <c r="BA330" s="199"/>
      <c r="BB330" s="199"/>
      <c r="BC330" s="199"/>
      <c r="BD330" s="38"/>
      <c r="BE330" s="437">
        <f t="shared" si="136"/>
        <v>0</v>
      </c>
      <c r="BF330" s="438">
        <f t="shared" si="134"/>
        <v>0</v>
      </c>
      <c r="BG330" s="203">
        <f t="shared" si="139"/>
        <v>0</v>
      </c>
      <c r="BH330" s="203">
        <f t="shared" si="140"/>
        <v>0</v>
      </c>
      <c r="BI330" s="204">
        <f t="shared" si="137"/>
        <v>0</v>
      </c>
      <c r="BJ330" s="205">
        <f t="shared" si="138"/>
        <v>0</v>
      </c>
    </row>
    <row r="331" spans="24:62" ht="15.5" x14ac:dyDescent="0.35">
      <c r="X331" s="177"/>
      <c r="Y331" s="198">
        <v>11</v>
      </c>
      <c r="Z331" s="199"/>
      <c r="AA331" s="199"/>
      <c r="AB331" s="199"/>
      <c r="AC331" s="199"/>
      <c r="AD331" s="199"/>
      <c r="AE331" s="199"/>
      <c r="AF331" s="199"/>
      <c r="AG331" s="199"/>
      <c r="AH331" s="199"/>
      <c r="AI331" s="199"/>
      <c r="AJ331" s="199"/>
      <c r="AK331" s="199"/>
      <c r="AL331" s="199"/>
      <c r="AM331" s="199"/>
      <c r="AN331" s="199"/>
      <c r="AO331" s="199"/>
      <c r="AP331" s="199"/>
      <c r="AQ331" s="199"/>
      <c r="AR331" s="199"/>
      <c r="AS331" s="199"/>
      <c r="AT331" s="199"/>
      <c r="AU331" s="199"/>
      <c r="AV331" s="199"/>
      <c r="AW331" s="199"/>
      <c r="AX331" s="199"/>
      <c r="AY331" s="199"/>
      <c r="AZ331" s="199"/>
      <c r="BA331" s="199"/>
      <c r="BB331" s="199"/>
      <c r="BC331" s="199"/>
      <c r="BD331" s="38"/>
      <c r="BE331" s="437">
        <f t="shared" si="136"/>
        <v>0</v>
      </c>
      <c r="BF331" s="438">
        <f t="shared" si="134"/>
        <v>0</v>
      </c>
      <c r="BG331" s="203">
        <f t="shared" si="139"/>
        <v>0</v>
      </c>
      <c r="BH331" s="203">
        <f t="shared" si="140"/>
        <v>0</v>
      </c>
      <c r="BI331" s="204">
        <f t="shared" si="137"/>
        <v>0</v>
      </c>
      <c r="BJ331" s="205">
        <f t="shared" si="138"/>
        <v>0</v>
      </c>
    </row>
    <row r="332" spans="24:62" ht="15.5" x14ac:dyDescent="0.35">
      <c r="X332" s="177"/>
      <c r="Y332" s="198">
        <v>12</v>
      </c>
      <c r="Z332" s="199"/>
      <c r="AA332" s="199"/>
      <c r="AB332" s="199"/>
      <c r="AC332" s="199"/>
      <c r="AD332" s="199"/>
      <c r="AE332" s="199"/>
      <c r="AF332" s="199"/>
      <c r="AG332" s="199"/>
      <c r="AH332" s="199"/>
      <c r="AI332" s="199"/>
      <c r="AJ332" s="199"/>
      <c r="AK332" s="199"/>
      <c r="AL332" s="199"/>
      <c r="AM332" s="199"/>
      <c r="AN332" s="199"/>
      <c r="AO332" s="199"/>
      <c r="AP332" s="199"/>
      <c r="AQ332" s="199"/>
      <c r="AR332" s="199"/>
      <c r="AS332" s="199"/>
      <c r="AT332" s="199"/>
      <c r="AU332" s="199"/>
      <c r="AV332" s="199"/>
      <c r="AW332" s="199"/>
      <c r="AX332" s="199"/>
      <c r="AY332" s="199"/>
      <c r="AZ332" s="199"/>
      <c r="BA332" s="199"/>
      <c r="BB332" s="199"/>
      <c r="BC332" s="199"/>
      <c r="BD332" s="38"/>
      <c r="BE332" s="437">
        <f t="shared" si="136"/>
        <v>0</v>
      </c>
      <c r="BF332" s="438">
        <f t="shared" si="134"/>
        <v>0</v>
      </c>
      <c r="BG332" s="203">
        <f t="shared" si="139"/>
        <v>0</v>
      </c>
      <c r="BH332" s="203">
        <f t="shared" si="140"/>
        <v>0</v>
      </c>
      <c r="BI332" s="204">
        <f t="shared" si="137"/>
        <v>0</v>
      </c>
      <c r="BJ332" s="205">
        <f t="shared" si="138"/>
        <v>0</v>
      </c>
    </row>
    <row r="333" spans="24:62" ht="15.5" x14ac:dyDescent="0.35">
      <c r="X333" s="177"/>
      <c r="Y333" s="198">
        <v>13</v>
      </c>
      <c r="Z333" s="199"/>
      <c r="AA333" s="199"/>
      <c r="AB333" s="199"/>
      <c r="AC333" s="199"/>
      <c r="AD333" s="199"/>
      <c r="AE333" s="199"/>
      <c r="AF333" s="199"/>
      <c r="AG333" s="199"/>
      <c r="AH333" s="199"/>
      <c r="AI333" s="199"/>
      <c r="AJ333" s="199"/>
      <c r="AK333" s="199"/>
      <c r="AL333" s="199"/>
      <c r="AM333" s="199"/>
      <c r="AN333" s="199"/>
      <c r="AO333" s="199"/>
      <c r="AP333" s="199"/>
      <c r="AQ333" s="199"/>
      <c r="AR333" s="199"/>
      <c r="AS333" s="199"/>
      <c r="AT333" s="199"/>
      <c r="AU333" s="199"/>
      <c r="AV333" s="199"/>
      <c r="AW333" s="199"/>
      <c r="AX333" s="199"/>
      <c r="AY333" s="199"/>
      <c r="AZ333" s="199"/>
      <c r="BA333" s="199"/>
      <c r="BB333" s="199"/>
      <c r="BC333" s="199"/>
      <c r="BD333" s="38"/>
      <c r="BE333" s="437">
        <f t="shared" si="136"/>
        <v>0</v>
      </c>
      <c r="BF333" s="438">
        <f t="shared" si="134"/>
        <v>0</v>
      </c>
      <c r="BG333" s="203">
        <f t="shared" si="139"/>
        <v>0</v>
      </c>
      <c r="BH333" s="203">
        <f t="shared" si="140"/>
        <v>0</v>
      </c>
      <c r="BI333" s="204">
        <f t="shared" si="137"/>
        <v>0</v>
      </c>
      <c r="BJ333" s="205">
        <f t="shared" si="138"/>
        <v>0</v>
      </c>
    </row>
    <row r="334" spans="24:62" ht="15.5" x14ac:dyDescent="0.35">
      <c r="X334" s="177"/>
      <c r="Y334" s="198">
        <v>14</v>
      </c>
      <c r="Z334" s="199"/>
      <c r="AA334" s="199"/>
      <c r="AB334" s="199"/>
      <c r="AC334" s="199"/>
      <c r="AD334" s="199"/>
      <c r="AE334" s="199"/>
      <c r="AF334" s="199"/>
      <c r="AG334" s="199"/>
      <c r="AH334" s="199"/>
      <c r="AI334" s="199"/>
      <c r="AJ334" s="199"/>
      <c r="AK334" s="199"/>
      <c r="AL334" s="199"/>
      <c r="AM334" s="199"/>
      <c r="AN334" s="199"/>
      <c r="AO334" s="199"/>
      <c r="AP334" s="199"/>
      <c r="AQ334" s="199"/>
      <c r="AR334" s="199"/>
      <c r="AS334" s="199"/>
      <c r="AT334" s="199"/>
      <c r="AU334" s="199"/>
      <c r="AV334" s="199"/>
      <c r="AW334" s="199"/>
      <c r="AX334" s="199"/>
      <c r="AY334" s="199"/>
      <c r="AZ334" s="199"/>
      <c r="BA334" s="199"/>
      <c r="BB334" s="199"/>
      <c r="BC334" s="199"/>
      <c r="BD334" s="38"/>
      <c r="BE334" s="437">
        <f t="shared" si="136"/>
        <v>0</v>
      </c>
      <c r="BF334" s="438">
        <f t="shared" si="134"/>
        <v>0</v>
      </c>
      <c r="BG334" s="203">
        <f t="shared" si="139"/>
        <v>0</v>
      </c>
      <c r="BH334" s="203">
        <f t="shared" si="140"/>
        <v>0</v>
      </c>
      <c r="BI334" s="204">
        <f t="shared" si="137"/>
        <v>0</v>
      </c>
      <c r="BJ334" s="205">
        <f t="shared" si="138"/>
        <v>0</v>
      </c>
    </row>
    <row r="335" spans="24:62" ht="15.5" x14ac:dyDescent="0.35">
      <c r="X335" s="177"/>
      <c r="Y335" s="198">
        <v>15</v>
      </c>
      <c r="Z335" s="199"/>
      <c r="AA335" s="199"/>
      <c r="AB335" s="199"/>
      <c r="AC335" s="199"/>
      <c r="AD335" s="199"/>
      <c r="AE335" s="199"/>
      <c r="AF335" s="199"/>
      <c r="AG335" s="199"/>
      <c r="AH335" s="199"/>
      <c r="AI335" s="199"/>
      <c r="AJ335" s="199"/>
      <c r="AK335" s="199"/>
      <c r="AL335" s="199"/>
      <c r="AM335" s="199"/>
      <c r="AN335" s="199"/>
      <c r="AO335" s="199"/>
      <c r="AP335" s="199"/>
      <c r="AQ335" s="199"/>
      <c r="AR335" s="199"/>
      <c r="AS335" s="199"/>
      <c r="AT335" s="199"/>
      <c r="AU335" s="199"/>
      <c r="AV335" s="199"/>
      <c r="AW335" s="199"/>
      <c r="AX335" s="199"/>
      <c r="AY335" s="199"/>
      <c r="AZ335" s="199"/>
      <c r="BA335" s="199"/>
      <c r="BB335" s="199"/>
      <c r="BC335" s="199"/>
      <c r="BD335" s="38"/>
      <c r="BE335" s="437">
        <f t="shared" si="136"/>
        <v>0</v>
      </c>
      <c r="BF335" s="438">
        <f t="shared" si="134"/>
        <v>0</v>
      </c>
      <c r="BG335" s="203">
        <f t="shared" si="139"/>
        <v>0</v>
      </c>
      <c r="BH335" s="203">
        <f t="shared" si="140"/>
        <v>0</v>
      </c>
      <c r="BI335" s="204">
        <f t="shared" si="137"/>
        <v>0</v>
      </c>
      <c r="BJ335" s="205">
        <f t="shared" si="138"/>
        <v>0</v>
      </c>
    </row>
    <row r="336" spans="24:62" ht="15.5" x14ac:dyDescent="0.35">
      <c r="X336" s="177"/>
      <c r="Y336" s="198">
        <v>16</v>
      </c>
      <c r="Z336" s="199"/>
      <c r="AA336" s="199"/>
      <c r="AB336" s="199"/>
      <c r="AC336" s="199"/>
      <c r="AD336" s="199"/>
      <c r="AE336" s="199"/>
      <c r="AF336" s="199"/>
      <c r="AG336" s="199"/>
      <c r="AH336" s="199"/>
      <c r="AI336" s="199"/>
      <c r="AJ336" s="199"/>
      <c r="AK336" s="199"/>
      <c r="AL336" s="199"/>
      <c r="AM336" s="199"/>
      <c r="AN336" s="199"/>
      <c r="AO336" s="199"/>
      <c r="AP336" s="199"/>
      <c r="AQ336" s="199"/>
      <c r="AR336" s="199"/>
      <c r="AS336" s="199"/>
      <c r="AT336" s="199"/>
      <c r="AU336" s="199"/>
      <c r="AV336" s="199"/>
      <c r="AW336" s="199"/>
      <c r="AX336" s="199"/>
      <c r="AY336" s="199"/>
      <c r="AZ336" s="199"/>
      <c r="BA336" s="199"/>
      <c r="BB336" s="199"/>
      <c r="BC336" s="199"/>
      <c r="BD336" s="38"/>
      <c r="BE336" s="437">
        <f t="shared" si="136"/>
        <v>0</v>
      </c>
      <c r="BF336" s="438">
        <f t="shared" si="134"/>
        <v>0</v>
      </c>
      <c r="BG336" s="203">
        <f t="shared" si="139"/>
        <v>0</v>
      </c>
      <c r="BH336" s="203">
        <f t="shared" si="140"/>
        <v>0</v>
      </c>
      <c r="BI336" s="204">
        <f t="shared" si="137"/>
        <v>0</v>
      </c>
      <c r="BJ336" s="205">
        <f t="shared" si="138"/>
        <v>0</v>
      </c>
    </row>
    <row r="337" spans="24:65" ht="15.5" x14ac:dyDescent="0.35">
      <c r="X337" s="177"/>
      <c r="Y337" s="198">
        <v>17</v>
      </c>
      <c r="Z337" s="199"/>
      <c r="AA337" s="199"/>
      <c r="AB337" s="199"/>
      <c r="AC337" s="199"/>
      <c r="AD337" s="199"/>
      <c r="AE337" s="199"/>
      <c r="AF337" s="199"/>
      <c r="AG337" s="199"/>
      <c r="AH337" s="199"/>
      <c r="AI337" s="199"/>
      <c r="AJ337" s="199"/>
      <c r="AK337" s="199"/>
      <c r="AL337" s="199"/>
      <c r="AM337" s="199"/>
      <c r="AN337" s="199"/>
      <c r="AO337" s="199"/>
      <c r="AP337" s="199"/>
      <c r="AQ337" s="199"/>
      <c r="AR337" s="199"/>
      <c r="AS337" s="199"/>
      <c r="AT337" s="199"/>
      <c r="AU337" s="199"/>
      <c r="AV337" s="199"/>
      <c r="AW337" s="199"/>
      <c r="AX337" s="199"/>
      <c r="AY337" s="199"/>
      <c r="AZ337" s="199"/>
      <c r="BA337" s="199"/>
      <c r="BB337" s="199"/>
      <c r="BC337" s="199"/>
      <c r="BD337" s="38"/>
      <c r="BE337" s="437">
        <f t="shared" si="136"/>
        <v>0</v>
      </c>
      <c r="BF337" s="438">
        <f t="shared" si="134"/>
        <v>0</v>
      </c>
      <c r="BG337" s="203">
        <f t="shared" si="139"/>
        <v>0</v>
      </c>
      <c r="BH337" s="203">
        <f t="shared" si="140"/>
        <v>0</v>
      </c>
      <c r="BI337" s="204">
        <f t="shared" si="137"/>
        <v>0</v>
      </c>
      <c r="BJ337" s="205">
        <f t="shared" si="138"/>
        <v>0</v>
      </c>
    </row>
    <row r="338" spans="24:65" ht="15.5" x14ac:dyDescent="0.35">
      <c r="X338" s="177"/>
      <c r="Y338" s="198">
        <v>18</v>
      </c>
      <c r="Z338" s="199"/>
      <c r="AA338" s="199"/>
      <c r="AB338" s="199"/>
      <c r="AC338" s="199"/>
      <c r="AD338" s="199"/>
      <c r="AE338" s="199"/>
      <c r="AF338" s="199"/>
      <c r="AG338" s="199"/>
      <c r="AH338" s="199"/>
      <c r="AI338" s="199"/>
      <c r="AJ338" s="199"/>
      <c r="AK338" s="199"/>
      <c r="AL338" s="199"/>
      <c r="AM338" s="199"/>
      <c r="AN338" s="199"/>
      <c r="AO338" s="199"/>
      <c r="AP338" s="199"/>
      <c r="AQ338" s="199"/>
      <c r="AR338" s="199"/>
      <c r="AS338" s="199"/>
      <c r="AT338" s="199"/>
      <c r="AU338" s="199"/>
      <c r="AV338" s="199"/>
      <c r="AW338" s="199"/>
      <c r="AX338" s="199"/>
      <c r="AY338" s="199"/>
      <c r="AZ338" s="199"/>
      <c r="BA338" s="199"/>
      <c r="BB338" s="199"/>
      <c r="BC338" s="199"/>
      <c r="BD338" s="38"/>
      <c r="BE338" s="437">
        <f t="shared" si="136"/>
        <v>0</v>
      </c>
      <c r="BF338" s="438">
        <f t="shared" si="134"/>
        <v>0</v>
      </c>
      <c r="BG338" s="203">
        <f t="shared" si="139"/>
        <v>0</v>
      </c>
      <c r="BH338" s="203">
        <f t="shared" si="140"/>
        <v>0</v>
      </c>
      <c r="BI338" s="204">
        <f t="shared" si="137"/>
        <v>0</v>
      </c>
      <c r="BJ338" s="205">
        <f t="shared" si="138"/>
        <v>0</v>
      </c>
    </row>
    <row r="339" spans="24:65" ht="15.5" x14ac:dyDescent="0.35">
      <c r="X339" s="177"/>
      <c r="Y339" s="198">
        <v>19</v>
      </c>
      <c r="Z339" s="199"/>
      <c r="AA339" s="199"/>
      <c r="AB339" s="199"/>
      <c r="AC339" s="199"/>
      <c r="AD339" s="199"/>
      <c r="AE339" s="199"/>
      <c r="AF339" s="199"/>
      <c r="AG339" s="199"/>
      <c r="AH339" s="199"/>
      <c r="AI339" s="199"/>
      <c r="AJ339" s="199"/>
      <c r="AK339" s="199"/>
      <c r="AL339" s="199"/>
      <c r="AM339" s="199"/>
      <c r="AN339" s="199"/>
      <c r="AO339" s="199"/>
      <c r="AP339" s="199"/>
      <c r="AQ339" s="199"/>
      <c r="AR339" s="199"/>
      <c r="AS339" s="199"/>
      <c r="AT339" s="199"/>
      <c r="AU339" s="199"/>
      <c r="AV339" s="199"/>
      <c r="AW339" s="199"/>
      <c r="AX339" s="199"/>
      <c r="AY339" s="199"/>
      <c r="AZ339" s="199"/>
      <c r="BA339" s="199"/>
      <c r="BB339" s="199"/>
      <c r="BC339" s="199"/>
      <c r="BD339" s="38"/>
      <c r="BE339" s="437">
        <f t="shared" si="136"/>
        <v>0</v>
      </c>
      <c r="BF339" s="438">
        <f t="shared" si="134"/>
        <v>0</v>
      </c>
      <c r="BG339" s="203">
        <f t="shared" si="139"/>
        <v>0</v>
      </c>
      <c r="BH339" s="203">
        <f t="shared" si="140"/>
        <v>0</v>
      </c>
      <c r="BI339" s="204">
        <f t="shared" si="137"/>
        <v>0</v>
      </c>
      <c r="BJ339" s="205">
        <f t="shared" si="138"/>
        <v>0</v>
      </c>
    </row>
    <row r="340" spans="24:65" ht="15.5" x14ac:dyDescent="0.35">
      <c r="X340" s="177"/>
      <c r="Y340" s="198">
        <v>20</v>
      </c>
      <c r="Z340" s="199"/>
      <c r="AA340" s="199"/>
      <c r="AB340" s="199"/>
      <c r="AC340" s="199"/>
      <c r="AD340" s="199"/>
      <c r="AE340" s="199"/>
      <c r="AF340" s="199"/>
      <c r="AG340" s="199"/>
      <c r="AH340" s="199"/>
      <c r="AI340" s="199"/>
      <c r="AJ340" s="199"/>
      <c r="AK340" s="199"/>
      <c r="AL340" s="199"/>
      <c r="AM340" s="199"/>
      <c r="AN340" s="199"/>
      <c r="AO340" s="199"/>
      <c r="AP340" s="199"/>
      <c r="AQ340" s="199"/>
      <c r="AR340" s="199"/>
      <c r="AS340" s="199"/>
      <c r="AT340" s="199"/>
      <c r="AU340" s="199"/>
      <c r="AV340" s="199"/>
      <c r="AW340" s="199"/>
      <c r="AX340" s="199"/>
      <c r="AY340" s="199"/>
      <c r="AZ340" s="199"/>
      <c r="BA340" s="199"/>
      <c r="BB340" s="199"/>
      <c r="BC340" s="199"/>
      <c r="BD340" s="38"/>
      <c r="BE340" s="437">
        <f t="shared" si="136"/>
        <v>0</v>
      </c>
      <c r="BF340" s="438">
        <f t="shared" si="134"/>
        <v>0</v>
      </c>
      <c r="BG340" s="203">
        <f t="shared" si="139"/>
        <v>0</v>
      </c>
      <c r="BH340" s="203">
        <f t="shared" si="140"/>
        <v>0</v>
      </c>
      <c r="BI340" s="204">
        <f t="shared" si="137"/>
        <v>0</v>
      </c>
      <c r="BJ340" s="205">
        <f t="shared" si="138"/>
        <v>0</v>
      </c>
    </row>
    <row r="341" spans="24:65" ht="15.5" x14ac:dyDescent="0.35">
      <c r="X341" s="177"/>
      <c r="Y341" s="198">
        <v>21</v>
      </c>
      <c r="Z341" s="199"/>
      <c r="AA341" s="199"/>
      <c r="AB341" s="199"/>
      <c r="AC341" s="199"/>
      <c r="AD341" s="199"/>
      <c r="AE341" s="199"/>
      <c r="AF341" s="199"/>
      <c r="AG341" s="199"/>
      <c r="AH341" s="199"/>
      <c r="AI341" s="199"/>
      <c r="AJ341" s="199"/>
      <c r="AK341" s="199"/>
      <c r="AL341" s="199"/>
      <c r="AM341" s="199"/>
      <c r="AN341" s="199"/>
      <c r="AO341" s="199"/>
      <c r="AP341" s="199"/>
      <c r="AQ341" s="199"/>
      <c r="AR341" s="199"/>
      <c r="AS341" s="199"/>
      <c r="AT341" s="199"/>
      <c r="AU341" s="199"/>
      <c r="AV341" s="199"/>
      <c r="AW341" s="199"/>
      <c r="AX341" s="199"/>
      <c r="AY341" s="199"/>
      <c r="AZ341" s="199"/>
      <c r="BA341" s="199"/>
      <c r="BB341" s="199"/>
      <c r="BC341" s="199"/>
      <c r="BD341" s="38"/>
      <c r="BE341" s="437">
        <f t="shared" si="136"/>
        <v>0</v>
      </c>
      <c r="BF341" s="438">
        <f t="shared" si="134"/>
        <v>0</v>
      </c>
      <c r="BG341" s="203">
        <f t="shared" si="139"/>
        <v>0</v>
      </c>
      <c r="BH341" s="203">
        <f t="shared" si="140"/>
        <v>0</v>
      </c>
      <c r="BI341" s="204">
        <f t="shared" si="137"/>
        <v>0</v>
      </c>
      <c r="BJ341" s="205">
        <f t="shared" si="138"/>
        <v>0</v>
      </c>
    </row>
    <row r="342" spans="24:65" ht="15.5" x14ac:dyDescent="0.35">
      <c r="X342" s="177"/>
      <c r="Y342" s="198">
        <v>22</v>
      </c>
      <c r="Z342" s="199"/>
      <c r="AA342" s="199"/>
      <c r="AB342" s="199"/>
      <c r="AC342" s="199"/>
      <c r="AD342" s="199"/>
      <c r="AE342" s="199"/>
      <c r="AF342" s="199"/>
      <c r="AG342" s="199"/>
      <c r="AH342" s="199"/>
      <c r="AI342" s="199"/>
      <c r="AJ342" s="199"/>
      <c r="AK342" s="199"/>
      <c r="AL342" s="199"/>
      <c r="AM342" s="199"/>
      <c r="AN342" s="199"/>
      <c r="AO342" s="199"/>
      <c r="AP342" s="199"/>
      <c r="AQ342" s="199"/>
      <c r="AR342" s="199"/>
      <c r="AS342" s="199"/>
      <c r="AT342" s="199"/>
      <c r="AU342" s="199"/>
      <c r="AV342" s="199"/>
      <c r="AW342" s="199"/>
      <c r="AX342" s="199"/>
      <c r="AY342" s="199"/>
      <c r="AZ342" s="199"/>
      <c r="BA342" s="199"/>
      <c r="BB342" s="199"/>
      <c r="BC342" s="199"/>
      <c r="BD342" s="38"/>
      <c r="BE342" s="437">
        <f t="shared" si="136"/>
        <v>0</v>
      </c>
      <c r="BF342" s="438">
        <f t="shared" si="134"/>
        <v>0</v>
      </c>
      <c r="BG342" s="203">
        <f t="shared" si="139"/>
        <v>0</v>
      </c>
      <c r="BH342" s="203">
        <f t="shared" si="140"/>
        <v>0</v>
      </c>
      <c r="BI342" s="204">
        <f t="shared" si="137"/>
        <v>0</v>
      </c>
      <c r="BJ342" s="205">
        <f t="shared" si="138"/>
        <v>0</v>
      </c>
      <c r="BM342" s="13" t="s">
        <v>130</v>
      </c>
    </row>
    <row r="343" spans="24:65" ht="15.5" x14ac:dyDescent="0.35">
      <c r="X343" s="177"/>
      <c r="Y343" s="198">
        <v>23</v>
      </c>
      <c r="Z343" s="199"/>
      <c r="AA343" s="199"/>
      <c r="AB343" s="199"/>
      <c r="AC343" s="199"/>
      <c r="AD343" s="199"/>
      <c r="AE343" s="199"/>
      <c r="AF343" s="199"/>
      <c r="AG343" s="199"/>
      <c r="AH343" s="199"/>
      <c r="AI343" s="199"/>
      <c r="AJ343" s="199"/>
      <c r="AK343" s="199"/>
      <c r="AL343" s="199"/>
      <c r="AM343" s="199"/>
      <c r="AN343" s="199"/>
      <c r="AO343" s="199"/>
      <c r="AP343" s="199"/>
      <c r="AQ343" s="199"/>
      <c r="AR343" s="199"/>
      <c r="AS343" s="199"/>
      <c r="AT343" s="199"/>
      <c r="AU343" s="199"/>
      <c r="AV343" s="199"/>
      <c r="AW343" s="199"/>
      <c r="AX343" s="199"/>
      <c r="AY343" s="199"/>
      <c r="AZ343" s="199"/>
      <c r="BA343" s="199"/>
      <c r="BB343" s="199"/>
      <c r="BC343" s="199"/>
      <c r="BD343" s="38"/>
      <c r="BE343" s="437">
        <f t="shared" si="136"/>
        <v>0</v>
      </c>
      <c r="BF343" s="438">
        <f t="shared" si="134"/>
        <v>0</v>
      </c>
      <c r="BG343" s="203">
        <f t="shared" si="139"/>
        <v>0</v>
      </c>
      <c r="BH343" s="203">
        <f t="shared" si="140"/>
        <v>0</v>
      </c>
      <c r="BI343" s="204">
        <f t="shared" si="137"/>
        <v>0</v>
      </c>
      <c r="BJ343" s="205">
        <f t="shared" si="138"/>
        <v>0</v>
      </c>
      <c r="BL343" s="13">
        <f>COUNTIF(Z321:BC344,"&gt;"&amp;MxDisch1)</f>
        <v>0</v>
      </c>
      <c r="BM343" s="13" t="s">
        <v>131</v>
      </c>
    </row>
    <row r="344" spans="24:65" ht="15.5" x14ac:dyDescent="0.35">
      <c r="X344" s="177"/>
      <c r="Y344" s="206">
        <v>24</v>
      </c>
      <c r="Z344" s="207"/>
      <c r="AA344" s="207"/>
      <c r="AB344" s="207"/>
      <c r="AC344" s="207"/>
      <c r="AD344" s="207"/>
      <c r="AE344" s="207"/>
      <c r="AF344" s="207"/>
      <c r="AG344" s="207"/>
      <c r="AH344" s="207"/>
      <c r="AI344" s="207"/>
      <c r="AJ344" s="207"/>
      <c r="AK344" s="207"/>
      <c r="AL344" s="207"/>
      <c r="AM344" s="207"/>
      <c r="AN344" s="207"/>
      <c r="AO344" s="207"/>
      <c r="AP344" s="207"/>
      <c r="AQ344" s="207"/>
      <c r="AR344" s="207"/>
      <c r="AS344" s="207"/>
      <c r="AT344" s="207"/>
      <c r="AU344" s="207"/>
      <c r="AV344" s="207"/>
      <c r="AW344" s="207"/>
      <c r="AX344" s="207"/>
      <c r="AY344" s="207"/>
      <c r="AZ344" s="207"/>
      <c r="BA344" s="207"/>
      <c r="BB344" s="207"/>
      <c r="BC344" s="207"/>
      <c r="BD344" s="38"/>
      <c r="BE344" s="442">
        <f t="shared" si="136"/>
        <v>0</v>
      </c>
      <c r="BF344" s="443">
        <f t="shared" si="134"/>
        <v>0</v>
      </c>
      <c r="BG344" s="208">
        <f>SUM($Z344:$BD344)</f>
        <v>0</v>
      </c>
      <c r="BH344" s="208">
        <v>0</v>
      </c>
      <c r="BI344" s="209">
        <f t="shared" si="137"/>
        <v>0</v>
      </c>
      <c r="BJ344" s="210">
        <f t="shared" si="138"/>
        <v>0</v>
      </c>
      <c r="BL344" s="13">
        <f>COUNTIF(Z321:BC344,"&lt;"&amp;-MxChgRate1)</f>
        <v>0</v>
      </c>
      <c r="BM344" s="13" t="s">
        <v>132</v>
      </c>
    </row>
    <row r="345" spans="24:65" ht="15.5" x14ac:dyDescent="0.35">
      <c r="X345" s="177"/>
      <c r="Y345" s="182"/>
      <c r="Z345" s="218" t="str">
        <f t="shared" ref="Z345:BC345" si="141">IF(SUM(Z321:Z344)&gt;0,"Verify","")</f>
        <v/>
      </c>
      <c r="AA345" s="218" t="str">
        <f t="shared" si="141"/>
        <v/>
      </c>
      <c r="AB345" s="218" t="str">
        <f t="shared" si="141"/>
        <v/>
      </c>
      <c r="AC345" s="218" t="str">
        <f t="shared" si="141"/>
        <v/>
      </c>
      <c r="AD345" s="218" t="str">
        <f t="shared" si="141"/>
        <v/>
      </c>
      <c r="AE345" s="218" t="str">
        <f t="shared" si="141"/>
        <v/>
      </c>
      <c r="AF345" s="218" t="str">
        <f t="shared" si="141"/>
        <v/>
      </c>
      <c r="AG345" s="218" t="str">
        <f t="shared" si="141"/>
        <v/>
      </c>
      <c r="AH345" s="218" t="str">
        <f t="shared" si="141"/>
        <v/>
      </c>
      <c r="AI345" s="218" t="str">
        <f t="shared" si="141"/>
        <v/>
      </c>
      <c r="AJ345" s="218" t="str">
        <f t="shared" si="141"/>
        <v/>
      </c>
      <c r="AK345" s="218" t="str">
        <f t="shared" si="141"/>
        <v/>
      </c>
      <c r="AL345" s="218" t="str">
        <f t="shared" si="141"/>
        <v/>
      </c>
      <c r="AM345" s="218" t="str">
        <f t="shared" si="141"/>
        <v/>
      </c>
      <c r="AN345" s="218" t="str">
        <f t="shared" si="141"/>
        <v/>
      </c>
      <c r="AO345" s="218" t="str">
        <f t="shared" si="141"/>
        <v/>
      </c>
      <c r="AP345" s="218" t="str">
        <f t="shared" si="141"/>
        <v/>
      </c>
      <c r="AQ345" s="218" t="str">
        <f t="shared" si="141"/>
        <v/>
      </c>
      <c r="AR345" s="218" t="str">
        <f t="shared" si="141"/>
        <v/>
      </c>
      <c r="AS345" s="218" t="str">
        <f t="shared" si="141"/>
        <v/>
      </c>
      <c r="AT345" s="218" t="str">
        <f t="shared" si="141"/>
        <v/>
      </c>
      <c r="AU345" s="218" t="str">
        <f t="shared" si="141"/>
        <v/>
      </c>
      <c r="AV345" s="218" t="str">
        <f t="shared" si="141"/>
        <v/>
      </c>
      <c r="AW345" s="218" t="str">
        <f t="shared" si="141"/>
        <v/>
      </c>
      <c r="AX345" s="218" t="str">
        <f t="shared" si="141"/>
        <v/>
      </c>
      <c r="AY345" s="218" t="str">
        <f t="shared" si="141"/>
        <v/>
      </c>
      <c r="AZ345" s="218" t="str">
        <f t="shared" si="141"/>
        <v/>
      </c>
      <c r="BA345" s="218" t="str">
        <f t="shared" si="141"/>
        <v/>
      </c>
      <c r="BB345" s="218" t="str">
        <f t="shared" si="141"/>
        <v/>
      </c>
      <c r="BC345" s="218" t="str">
        <f t="shared" si="141"/>
        <v/>
      </c>
      <c r="BD345" s="38"/>
      <c r="BE345" s="38"/>
      <c r="BF345" s="38"/>
      <c r="BG345" s="208">
        <f>SUM(BG321:BG344)</f>
        <v>0</v>
      </c>
      <c r="BH345" s="208">
        <f>SUM(BH328:BH343)</f>
        <v>0</v>
      </c>
      <c r="BI345" s="208">
        <f>SUM(BI321:BI344)</f>
        <v>0</v>
      </c>
      <c r="BJ345" s="221">
        <f>SUM(BJ321:BJ344)</f>
        <v>0</v>
      </c>
    </row>
    <row r="346" spans="24:65" ht="15.5" x14ac:dyDescent="0.35">
      <c r="X346" s="213"/>
      <c r="Y346" s="214"/>
      <c r="Z346" s="214"/>
      <c r="AA346" s="214"/>
      <c r="AB346" s="214"/>
      <c r="AC346" s="214"/>
      <c r="AD346" s="214"/>
      <c r="AE346" s="214"/>
      <c r="AF346" s="214"/>
      <c r="AG346" s="214"/>
      <c r="AH346" s="214"/>
      <c r="AI346" s="214"/>
      <c r="AJ346" s="214"/>
      <c r="AK346" s="214"/>
      <c r="AL346" s="214"/>
      <c r="AM346" s="214"/>
      <c r="AN346" s="214"/>
      <c r="AO346" s="214"/>
      <c r="AP346" s="214"/>
      <c r="AQ346" s="214"/>
      <c r="AR346" s="214"/>
      <c r="AS346" s="214"/>
      <c r="AT346" s="214"/>
      <c r="AU346" s="214"/>
      <c r="AV346" s="214"/>
      <c r="AW346" s="214"/>
      <c r="AX346" s="214"/>
      <c r="AY346" s="214"/>
      <c r="AZ346" s="214"/>
      <c r="BA346" s="214"/>
      <c r="BB346" s="214"/>
      <c r="BC346" s="214"/>
      <c r="BD346" s="216"/>
      <c r="BE346" s="216"/>
      <c r="BF346" s="216"/>
      <c r="BG346" s="222"/>
      <c r="BH346" s="223"/>
      <c r="BI346" s="223"/>
      <c r="BJ346" s="224"/>
    </row>
    <row r="347" spans="24:65" ht="15.5" x14ac:dyDescent="0.35">
      <c r="X347" s="226"/>
      <c r="Y347" s="227"/>
      <c r="Z347" s="227"/>
      <c r="AA347" s="227"/>
      <c r="AB347" s="227"/>
      <c r="AC347" s="227"/>
      <c r="AD347" s="227"/>
      <c r="AE347" s="227"/>
      <c r="AF347" s="227"/>
      <c r="AG347" s="227"/>
      <c r="AH347" s="227"/>
      <c r="AI347" s="227"/>
      <c r="AJ347" s="227"/>
      <c r="AK347" s="227"/>
      <c r="AL347" s="227"/>
      <c r="AM347" s="227"/>
      <c r="AN347" s="228"/>
      <c r="AO347" s="229"/>
      <c r="AP347" s="229"/>
      <c r="AQ347" s="229"/>
      <c r="AR347" s="229"/>
      <c r="AS347" s="229"/>
      <c r="AT347" s="229"/>
      <c r="AU347" s="229"/>
      <c r="AV347" s="229"/>
      <c r="AW347" s="229"/>
      <c r="AX347" s="229"/>
      <c r="AY347" s="229"/>
      <c r="AZ347" s="229"/>
      <c r="BA347" s="229"/>
      <c r="BB347" s="229"/>
      <c r="BC347" s="229"/>
      <c r="BD347" s="229"/>
      <c r="BE347" s="229"/>
      <c r="BF347" s="229"/>
      <c r="BG347" s="38"/>
      <c r="BH347" s="38"/>
      <c r="BI347" s="38"/>
      <c r="BJ347" s="178"/>
    </row>
    <row r="348" spans="24:65" ht="15.5" x14ac:dyDescent="0.35">
      <c r="X348" s="177" t="s">
        <v>185</v>
      </c>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178"/>
    </row>
    <row r="349" spans="24:65" ht="15.5" x14ac:dyDescent="0.35">
      <c r="X349" s="177"/>
      <c r="Y349" s="38"/>
      <c r="Z349" s="194" t="str">
        <f t="shared" ref="Z349:BD349" si="142">IFERROR(SUMIF(Z352:Z375,"&gt;0",Z352:Z375)/-SUMIF(Z352:Z375,"&lt;0",Z352:Z375),"")</f>
        <v/>
      </c>
      <c r="AA349" s="194" t="str">
        <f t="shared" si="142"/>
        <v/>
      </c>
      <c r="AB349" s="194" t="str">
        <f t="shared" si="142"/>
        <v/>
      </c>
      <c r="AC349" s="194" t="str">
        <f t="shared" si="142"/>
        <v/>
      </c>
      <c r="AD349" s="194" t="str">
        <f t="shared" si="142"/>
        <v/>
      </c>
      <c r="AE349" s="194" t="str">
        <f t="shared" si="142"/>
        <v/>
      </c>
      <c r="AF349" s="194" t="str">
        <f t="shared" si="142"/>
        <v/>
      </c>
      <c r="AG349" s="194" t="str">
        <f t="shared" si="142"/>
        <v/>
      </c>
      <c r="AH349" s="194" t="str">
        <f t="shared" si="142"/>
        <v/>
      </c>
      <c r="AI349" s="194" t="str">
        <f t="shared" si="142"/>
        <v/>
      </c>
      <c r="AJ349" s="194" t="str">
        <f t="shared" si="142"/>
        <v/>
      </c>
      <c r="AK349" s="194" t="str">
        <f t="shared" si="142"/>
        <v/>
      </c>
      <c r="AL349" s="194" t="str">
        <f t="shared" si="142"/>
        <v/>
      </c>
      <c r="AM349" s="194" t="str">
        <f t="shared" si="142"/>
        <v/>
      </c>
      <c r="AN349" s="194" t="str">
        <f t="shared" si="142"/>
        <v/>
      </c>
      <c r="AO349" s="194" t="str">
        <f t="shared" si="142"/>
        <v/>
      </c>
      <c r="AP349" s="194" t="str">
        <f t="shared" si="142"/>
        <v/>
      </c>
      <c r="AQ349" s="194" t="str">
        <f t="shared" si="142"/>
        <v/>
      </c>
      <c r="AR349" s="194" t="str">
        <f t="shared" si="142"/>
        <v/>
      </c>
      <c r="AS349" s="194" t="str">
        <f t="shared" si="142"/>
        <v/>
      </c>
      <c r="AT349" s="194" t="str">
        <f t="shared" si="142"/>
        <v/>
      </c>
      <c r="AU349" s="194" t="str">
        <f t="shared" si="142"/>
        <v/>
      </c>
      <c r="AV349" s="194" t="str">
        <f t="shared" si="142"/>
        <v/>
      </c>
      <c r="AW349" s="194" t="str">
        <f t="shared" si="142"/>
        <v/>
      </c>
      <c r="AX349" s="194" t="str">
        <f t="shared" si="142"/>
        <v/>
      </c>
      <c r="AY349" s="194" t="str">
        <f t="shared" si="142"/>
        <v/>
      </c>
      <c r="AZ349" s="194" t="str">
        <f t="shared" si="142"/>
        <v/>
      </c>
      <c r="BA349" s="194" t="str">
        <f t="shared" si="142"/>
        <v/>
      </c>
      <c r="BB349" s="194" t="str">
        <f t="shared" si="142"/>
        <v/>
      </c>
      <c r="BC349" s="194" t="str">
        <f t="shared" si="142"/>
        <v/>
      </c>
      <c r="BD349" s="194" t="str">
        <f t="shared" si="142"/>
        <v/>
      </c>
      <c r="BE349" s="38"/>
      <c r="BF349" s="38"/>
      <c r="BG349" s="42"/>
      <c r="BH349" s="38"/>
      <c r="BI349" s="38"/>
      <c r="BJ349" s="178"/>
    </row>
    <row r="350" spans="24:65" ht="15.5" x14ac:dyDescent="0.35">
      <c r="X350" s="177"/>
      <c r="Y350" s="179" t="s">
        <v>98</v>
      </c>
      <c r="Z350" s="60">
        <v>1</v>
      </c>
      <c r="AA350" s="60">
        <v>2</v>
      </c>
      <c r="AB350" s="60">
        <v>3</v>
      </c>
      <c r="AC350" s="60">
        <v>4</v>
      </c>
      <c r="AD350" s="60">
        <v>5</v>
      </c>
      <c r="AE350" s="60">
        <v>6</v>
      </c>
      <c r="AF350" s="60">
        <v>7</v>
      </c>
      <c r="AG350" s="60">
        <v>8</v>
      </c>
      <c r="AH350" s="60">
        <v>9</v>
      </c>
      <c r="AI350" s="60">
        <v>10</v>
      </c>
      <c r="AJ350" s="60">
        <v>11</v>
      </c>
      <c r="AK350" s="60">
        <v>12</v>
      </c>
      <c r="AL350" s="60">
        <v>13</v>
      </c>
      <c r="AM350" s="60">
        <v>14</v>
      </c>
      <c r="AN350" s="60">
        <v>15</v>
      </c>
      <c r="AO350" s="60">
        <v>16</v>
      </c>
      <c r="AP350" s="60">
        <v>17</v>
      </c>
      <c r="AQ350" s="60">
        <v>18</v>
      </c>
      <c r="AR350" s="60">
        <v>19</v>
      </c>
      <c r="AS350" s="60">
        <v>20</v>
      </c>
      <c r="AT350" s="60">
        <v>21</v>
      </c>
      <c r="AU350" s="60">
        <v>22</v>
      </c>
      <c r="AV350" s="60">
        <v>23</v>
      </c>
      <c r="AW350" s="60">
        <v>24</v>
      </c>
      <c r="AX350" s="60">
        <v>25</v>
      </c>
      <c r="AY350" s="60">
        <v>26</v>
      </c>
      <c r="AZ350" s="60">
        <v>27</v>
      </c>
      <c r="BA350" s="60">
        <v>28</v>
      </c>
      <c r="BB350" s="60">
        <v>29</v>
      </c>
      <c r="BC350" s="60">
        <v>30</v>
      </c>
      <c r="BD350" s="60">
        <v>31</v>
      </c>
      <c r="BE350" s="439" t="s">
        <v>99</v>
      </c>
      <c r="BF350" s="440"/>
      <c r="BG350" s="196" t="s">
        <v>100</v>
      </c>
      <c r="BH350" s="196" t="s">
        <v>101</v>
      </c>
      <c r="BI350" s="196" t="s">
        <v>102</v>
      </c>
      <c r="BJ350" s="197" t="s">
        <v>103</v>
      </c>
    </row>
    <row r="351" spans="24:65" ht="15.5" x14ac:dyDescent="0.35">
      <c r="X351" s="177"/>
      <c r="Y351" s="179"/>
      <c r="Z351" s="60" t="str">
        <f>VLOOKUP(WEEKDAY(CONCATENATE("12","/",Z350,"/",$AJ$6)),$BY$11:$BZ$17,2,FALSE)</f>
        <v>Sat</v>
      </c>
      <c r="AA351" s="60" t="str">
        <f t="shared" ref="AA351:BD351" si="143">VLOOKUP(WEEKDAY(CONCATENATE("12","/",AA350,"/",$AJ$6)),$BY$11:$BZ$17,2,FALSE)</f>
        <v>Sun</v>
      </c>
      <c r="AB351" s="60" t="str">
        <f t="shared" si="143"/>
        <v>Mon</v>
      </c>
      <c r="AC351" s="60" t="str">
        <f t="shared" si="143"/>
        <v>Tues</v>
      </c>
      <c r="AD351" s="60" t="str">
        <f t="shared" si="143"/>
        <v>Wed</v>
      </c>
      <c r="AE351" s="60" t="str">
        <f t="shared" si="143"/>
        <v>Thur</v>
      </c>
      <c r="AF351" s="60" t="str">
        <f t="shared" si="143"/>
        <v>Fri</v>
      </c>
      <c r="AG351" s="60" t="str">
        <f t="shared" si="143"/>
        <v>Sat</v>
      </c>
      <c r="AH351" s="60" t="str">
        <f t="shared" si="143"/>
        <v>Sun</v>
      </c>
      <c r="AI351" s="60" t="str">
        <f t="shared" si="143"/>
        <v>Mon</v>
      </c>
      <c r="AJ351" s="60" t="str">
        <f t="shared" si="143"/>
        <v>Tues</v>
      </c>
      <c r="AK351" s="60" t="str">
        <f t="shared" si="143"/>
        <v>Wed</v>
      </c>
      <c r="AL351" s="60" t="str">
        <f t="shared" si="143"/>
        <v>Thur</v>
      </c>
      <c r="AM351" s="60" t="str">
        <f t="shared" si="143"/>
        <v>Fri</v>
      </c>
      <c r="AN351" s="60" t="str">
        <f t="shared" si="143"/>
        <v>Sat</v>
      </c>
      <c r="AO351" s="60" t="str">
        <f t="shared" si="143"/>
        <v>Sun</v>
      </c>
      <c r="AP351" s="60" t="str">
        <f t="shared" si="143"/>
        <v>Mon</v>
      </c>
      <c r="AQ351" s="60" t="str">
        <f t="shared" si="143"/>
        <v>Tues</v>
      </c>
      <c r="AR351" s="60" t="str">
        <f t="shared" si="143"/>
        <v>Wed</v>
      </c>
      <c r="AS351" s="60" t="str">
        <f t="shared" si="143"/>
        <v>Thur</v>
      </c>
      <c r="AT351" s="60" t="str">
        <f t="shared" si="143"/>
        <v>Fri</v>
      </c>
      <c r="AU351" s="60" t="str">
        <f t="shared" si="143"/>
        <v>Sat</v>
      </c>
      <c r="AV351" s="60" t="str">
        <f t="shared" si="143"/>
        <v>Sun</v>
      </c>
      <c r="AW351" s="60" t="str">
        <f t="shared" si="143"/>
        <v>Mon</v>
      </c>
      <c r="AX351" s="60" t="str">
        <f t="shared" si="143"/>
        <v>Tues</v>
      </c>
      <c r="AY351" s="60" t="str">
        <f t="shared" si="143"/>
        <v>Wed</v>
      </c>
      <c r="AZ351" s="60" t="str">
        <f t="shared" si="143"/>
        <v>Thur</v>
      </c>
      <c r="BA351" s="60" t="str">
        <f t="shared" si="143"/>
        <v>Fri</v>
      </c>
      <c r="BB351" s="60" t="str">
        <f t="shared" si="143"/>
        <v>Sat</v>
      </c>
      <c r="BC351" s="60" t="str">
        <f t="shared" si="143"/>
        <v>Sun</v>
      </c>
      <c r="BD351" s="60" t="str">
        <f t="shared" si="143"/>
        <v>Mon</v>
      </c>
      <c r="BE351" s="439" t="s">
        <v>105</v>
      </c>
      <c r="BF351" s="440"/>
      <c r="BG351" s="196" t="s">
        <v>54</v>
      </c>
      <c r="BH351" s="196" t="s">
        <v>54</v>
      </c>
      <c r="BI351" s="196" t="s">
        <v>54</v>
      </c>
      <c r="BJ351" s="197" t="s">
        <v>54</v>
      </c>
    </row>
    <row r="352" spans="24:65" ht="15.5" x14ac:dyDescent="0.35">
      <c r="X352" s="177"/>
      <c r="Y352" s="198">
        <v>1</v>
      </c>
      <c r="Z352" s="199"/>
      <c r="AA352" s="199"/>
      <c r="AB352" s="199"/>
      <c r="AC352" s="199"/>
      <c r="AD352" s="199"/>
      <c r="AE352" s="199"/>
      <c r="AF352" s="199"/>
      <c r="AG352" s="199"/>
      <c r="AH352" s="199"/>
      <c r="AI352" s="199"/>
      <c r="AJ352" s="199"/>
      <c r="AK352" s="199"/>
      <c r="AL352" s="199"/>
      <c r="AM352" s="199"/>
      <c r="AN352" s="199"/>
      <c r="AO352" s="199"/>
      <c r="AP352" s="199"/>
      <c r="AQ352" s="199"/>
      <c r="AR352" s="199"/>
      <c r="AS352" s="199"/>
      <c r="AT352" s="199"/>
      <c r="AU352" s="199"/>
      <c r="AV352" s="199"/>
      <c r="AW352" s="199"/>
      <c r="AX352" s="199"/>
      <c r="AY352" s="199"/>
      <c r="AZ352" s="199"/>
      <c r="BA352" s="199"/>
      <c r="BB352" s="199"/>
      <c r="BC352" s="199"/>
      <c r="BD352" s="199"/>
      <c r="BE352" s="437">
        <f>SUM(Z352:BD352)/COUNT(Z$350:BD$350)</f>
        <v>0</v>
      </c>
      <c r="BF352" s="438">
        <f t="shared" ref="BF352:BF375" si="144">SUM(AA352:BC352)/COUNT(AA$40:BC$40)</f>
        <v>0</v>
      </c>
      <c r="BG352" s="200">
        <f t="shared" ref="BG352:BG358" si="145">SUM($Z352:$BD352)</f>
        <v>0</v>
      </c>
      <c r="BH352" s="200">
        <v>0</v>
      </c>
      <c r="BI352" s="201">
        <f>SUMIF(Z352:BD352,"&lt;0",Z352:BD352)</f>
        <v>0</v>
      </c>
      <c r="BJ352" s="202">
        <f>SUMIF(Z352:BD352,"&gt;0",Z352:BD352)</f>
        <v>0</v>
      </c>
    </row>
    <row r="353" spans="24:62" ht="15.5" x14ac:dyDescent="0.35">
      <c r="X353" s="177"/>
      <c r="Y353" s="198">
        <v>2</v>
      </c>
      <c r="Z353" s="199"/>
      <c r="AA353" s="199"/>
      <c r="AB353" s="199"/>
      <c r="AC353" s="199"/>
      <c r="AD353" s="199"/>
      <c r="AE353" s="199"/>
      <c r="AF353" s="199"/>
      <c r="AG353" s="199"/>
      <c r="AH353" s="199"/>
      <c r="AI353" s="199"/>
      <c r="AJ353" s="199"/>
      <c r="AK353" s="199"/>
      <c r="AL353" s="199"/>
      <c r="AM353" s="199"/>
      <c r="AN353" s="199"/>
      <c r="AO353" s="199"/>
      <c r="AP353" s="199"/>
      <c r="AQ353" s="199"/>
      <c r="AR353" s="199"/>
      <c r="AS353" s="199"/>
      <c r="AT353" s="199"/>
      <c r="AU353" s="199"/>
      <c r="AV353" s="199"/>
      <c r="AW353" s="199"/>
      <c r="AX353" s="199"/>
      <c r="AY353" s="199"/>
      <c r="AZ353" s="199"/>
      <c r="BA353" s="199"/>
      <c r="BB353" s="199"/>
      <c r="BC353" s="199"/>
      <c r="BD353" s="199"/>
      <c r="BE353" s="437">
        <f t="shared" ref="BE353:BE375" si="146">SUM(Z353:BD353)/COUNT(Z$350:BD$350)</f>
        <v>0</v>
      </c>
      <c r="BF353" s="438">
        <f t="shared" si="144"/>
        <v>0</v>
      </c>
      <c r="BG353" s="203">
        <f t="shared" si="145"/>
        <v>0</v>
      </c>
      <c r="BH353" s="203">
        <v>0</v>
      </c>
      <c r="BI353" s="204">
        <f t="shared" ref="BI353:BI375" si="147">SUMIF(Z353:BD353,"&lt;0",Z353:BD353)</f>
        <v>0</v>
      </c>
      <c r="BJ353" s="205">
        <f t="shared" ref="BJ353:BJ375" si="148">SUMIF(Z353:BD353,"&gt;0",Z353:BD353)</f>
        <v>0</v>
      </c>
    </row>
    <row r="354" spans="24:62" ht="15.5" x14ac:dyDescent="0.35">
      <c r="X354" s="177"/>
      <c r="Y354" s="198">
        <v>3</v>
      </c>
      <c r="Z354" s="199"/>
      <c r="AA354" s="199"/>
      <c r="AB354" s="199"/>
      <c r="AC354" s="199"/>
      <c r="AD354" s="199"/>
      <c r="AE354" s="199"/>
      <c r="AF354" s="199"/>
      <c r="AG354" s="199"/>
      <c r="AH354" s="199"/>
      <c r="AI354" s="199"/>
      <c r="AJ354" s="199"/>
      <c r="AK354" s="199"/>
      <c r="AL354" s="199"/>
      <c r="AM354" s="199"/>
      <c r="AN354" s="199"/>
      <c r="AO354" s="199"/>
      <c r="AP354" s="199"/>
      <c r="AQ354" s="199"/>
      <c r="AR354" s="199"/>
      <c r="AS354" s="199"/>
      <c r="AT354" s="199"/>
      <c r="AU354" s="199"/>
      <c r="AV354" s="199"/>
      <c r="AW354" s="199"/>
      <c r="AX354" s="199"/>
      <c r="AY354" s="199"/>
      <c r="AZ354" s="199"/>
      <c r="BA354" s="199"/>
      <c r="BB354" s="199"/>
      <c r="BC354" s="199"/>
      <c r="BD354" s="199"/>
      <c r="BE354" s="437">
        <f t="shared" si="146"/>
        <v>0</v>
      </c>
      <c r="BF354" s="438">
        <f t="shared" si="144"/>
        <v>0</v>
      </c>
      <c r="BG354" s="203">
        <f t="shared" si="145"/>
        <v>0</v>
      </c>
      <c r="BH354" s="203">
        <v>0</v>
      </c>
      <c r="BI354" s="204">
        <f t="shared" si="147"/>
        <v>0</v>
      </c>
      <c r="BJ354" s="205">
        <f t="shared" si="148"/>
        <v>0</v>
      </c>
    </row>
    <row r="355" spans="24:62" ht="15.5" x14ac:dyDescent="0.35">
      <c r="X355" s="177"/>
      <c r="Y355" s="198">
        <v>4</v>
      </c>
      <c r="Z355" s="199"/>
      <c r="AA355" s="199"/>
      <c r="AB355" s="199"/>
      <c r="AC355" s="199"/>
      <c r="AD355" s="199"/>
      <c r="AE355" s="199"/>
      <c r="AF355" s="199"/>
      <c r="AG355" s="199"/>
      <c r="AH355" s="199"/>
      <c r="AI355" s="199"/>
      <c r="AJ355" s="199"/>
      <c r="AK355" s="199"/>
      <c r="AL355" s="199"/>
      <c r="AM355" s="199"/>
      <c r="AN355" s="199"/>
      <c r="AO355" s="199"/>
      <c r="AP355" s="199"/>
      <c r="AQ355" s="199"/>
      <c r="AR355" s="199"/>
      <c r="AS355" s="199"/>
      <c r="AT355" s="199"/>
      <c r="AU355" s="199"/>
      <c r="AV355" s="199"/>
      <c r="AW355" s="199"/>
      <c r="AX355" s="199"/>
      <c r="AY355" s="199"/>
      <c r="AZ355" s="199"/>
      <c r="BA355" s="199"/>
      <c r="BB355" s="199"/>
      <c r="BC355" s="199"/>
      <c r="BD355" s="199"/>
      <c r="BE355" s="437">
        <f t="shared" si="146"/>
        <v>0</v>
      </c>
      <c r="BF355" s="438">
        <f t="shared" si="144"/>
        <v>0</v>
      </c>
      <c r="BG355" s="203">
        <f t="shared" si="145"/>
        <v>0</v>
      </c>
      <c r="BH355" s="203">
        <v>0</v>
      </c>
      <c r="BI355" s="204">
        <f t="shared" si="147"/>
        <v>0</v>
      </c>
      <c r="BJ355" s="205">
        <f t="shared" si="148"/>
        <v>0</v>
      </c>
    </row>
    <row r="356" spans="24:62" ht="15.5" x14ac:dyDescent="0.35">
      <c r="X356" s="177"/>
      <c r="Y356" s="198">
        <v>5</v>
      </c>
      <c r="Z356" s="199"/>
      <c r="AA356" s="199"/>
      <c r="AB356" s="199"/>
      <c r="AC356" s="199"/>
      <c r="AD356" s="199"/>
      <c r="AE356" s="199"/>
      <c r="AF356" s="199"/>
      <c r="AG356" s="199"/>
      <c r="AH356" s="199"/>
      <c r="AI356" s="199"/>
      <c r="AJ356" s="199"/>
      <c r="AK356" s="199"/>
      <c r="AL356" s="199"/>
      <c r="AM356" s="199"/>
      <c r="AN356" s="199"/>
      <c r="AO356" s="199"/>
      <c r="AP356" s="199"/>
      <c r="AQ356" s="199"/>
      <c r="AR356" s="199"/>
      <c r="AS356" s="199"/>
      <c r="AT356" s="199"/>
      <c r="AU356" s="199"/>
      <c r="AV356" s="199"/>
      <c r="AW356" s="199"/>
      <c r="AX356" s="199"/>
      <c r="AY356" s="199"/>
      <c r="AZ356" s="199"/>
      <c r="BA356" s="199"/>
      <c r="BB356" s="199"/>
      <c r="BC356" s="199"/>
      <c r="BD356" s="199"/>
      <c r="BE356" s="437">
        <f t="shared" si="146"/>
        <v>0</v>
      </c>
      <c r="BF356" s="438">
        <f t="shared" si="144"/>
        <v>0</v>
      </c>
      <c r="BG356" s="203">
        <f t="shared" si="145"/>
        <v>0</v>
      </c>
      <c r="BH356" s="203">
        <v>0</v>
      </c>
      <c r="BI356" s="204">
        <f t="shared" si="147"/>
        <v>0</v>
      </c>
      <c r="BJ356" s="205">
        <f t="shared" si="148"/>
        <v>0</v>
      </c>
    </row>
    <row r="357" spans="24:62" ht="15.5" x14ac:dyDescent="0.35">
      <c r="X357" s="177"/>
      <c r="Y357" s="198">
        <v>6</v>
      </c>
      <c r="Z357" s="199"/>
      <c r="AA357" s="199"/>
      <c r="AB357" s="199"/>
      <c r="AC357" s="199"/>
      <c r="AD357" s="199"/>
      <c r="AE357" s="199"/>
      <c r="AF357" s="199"/>
      <c r="AG357" s="199"/>
      <c r="AH357" s="199"/>
      <c r="AI357" s="199"/>
      <c r="AJ357" s="199"/>
      <c r="AK357" s="199"/>
      <c r="AL357" s="199"/>
      <c r="AM357" s="199"/>
      <c r="AN357" s="199"/>
      <c r="AO357" s="199"/>
      <c r="AP357" s="199"/>
      <c r="AQ357" s="199"/>
      <c r="AR357" s="199"/>
      <c r="AS357" s="199"/>
      <c r="AT357" s="199"/>
      <c r="AU357" s="199"/>
      <c r="AV357" s="199"/>
      <c r="AW357" s="199"/>
      <c r="AX357" s="199"/>
      <c r="AY357" s="199"/>
      <c r="AZ357" s="199"/>
      <c r="BA357" s="199"/>
      <c r="BB357" s="199"/>
      <c r="BC357" s="199"/>
      <c r="BD357" s="199"/>
      <c r="BE357" s="437">
        <f t="shared" si="146"/>
        <v>0</v>
      </c>
      <c r="BF357" s="438">
        <f t="shared" si="144"/>
        <v>0</v>
      </c>
      <c r="BG357" s="203">
        <f t="shared" si="145"/>
        <v>0</v>
      </c>
      <c r="BH357" s="203">
        <v>0</v>
      </c>
      <c r="BI357" s="204">
        <f t="shared" si="147"/>
        <v>0</v>
      </c>
      <c r="BJ357" s="205">
        <f t="shared" si="148"/>
        <v>0</v>
      </c>
    </row>
    <row r="358" spans="24:62" ht="15.5" x14ac:dyDescent="0.35">
      <c r="X358" s="177"/>
      <c r="Y358" s="198">
        <v>7</v>
      </c>
      <c r="Z358" s="199"/>
      <c r="AA358" s="199"/>
      <c r="AB358" s="199"/>
      <c r="AC358" s="199"/>
      <c r="AD358" s="199"/>
      <c r="AE358" s="199"/>
      <c r="AF358" s="199"/>
      <c r="AG358" s="199"/>
      <c r="AH358" s="199"/>
      <c r="AI358" s="199"/>
      <c r="AJ358" s="199"/>
      <c r="AK358" s="199"/>
      <c r="AL358" s="199"/>
      <c r="AM358" s="199"/>
      <c r="AN358" s="199"/>
      <c r="AO358" s="199"/>
      <c r="AP358" s="199"/>
      <c r="AQ358" s="199"/>
      <c r="AR358" s="199"/>
      <c r="AS358" s="199"/>
      <c r="AT358" s="199"/>
      <c r="AU358" s="199"/>
      <c r="AV358" s="199"/>
      <c r="AW358" s="199"/>
      <c r="AX358" s="199"/>
      <c r="AY358" s="199"/>
      <c r="AZ358" s="199"/>
      <c r="BA358" s="199"/>
      <c r="BB358" s="199"/>
      <c r="BC358" s="199"/>
      <c r="BD358" s="199"/>
      <c r="BE358" s="437">
        <f t="shared" si="146"/>
        <v>0</v>
      </c>
      <c r="BF358" s="438">
        <f t="shared" si="144"/>
        <v>0</v>
      </c>
      <c r="BG358" s="203">
        <f t="shared" si="145"/>
        <v>0</v>
      </c>
      <c r="BH358" s="203">
        <v>0</v>
      </c>
      <c r="BI358" s="204">
        <f t="shared" si="147"/>
        <v>0</v>
      </c>
      <c r="BJ358" s="205">
        <f t="shared" si="148"/>
        <v>0</v>
      </c>
    </row>
    <row r="359" spans="24:62" ht="15.5" x14ac:dyDescent="0.35">
      <c r="X359" s="177"/>
      <c r="Y359" s="198">
        <v>8</v>
      </c>
      <c r="Z359" s="199"/>
      <c r="AA359" s="199"/>
      <c r="AB359" s="199"/>
      <c r="AC359" s="199"/>
      <c r="AD359" s="199"/>
      <c r="AE359" s="199"/>
      <c r="AF359" s="199"/>
      <c r="AG359" s="199"/>
      <c r="AH359" s="199"/>
      <c r="AI359" s="199"/>
      <c r="AJ359" s="199"/>
      <c r="AK359" s="199"/>
      <c r="AL359" s="199"/>
      <c r="AM359" s="199"/>
      <c r="AN359" s="199"/>
      <c r="AO359" s="199"/>
      <c r="AP359" s="199"/>
      <c r="AQ359" s="199"/>
      <c r="AR359" s="199"/>
      <c r="AS359" s="199"/>
      <c r="AT359" s="199"/>
      <c r="AU359" s="199"/>
      <c r="AV359" s="199"/>
      <c r="AW359" s="199"/>
      <c r="AX359" s="199"/>
      <c r="AY359" s="199"/>
      <c r="AZ359" s="199"/>
      <c r="BA359" s="199"/>
      <c r="BB359" s="199"/>
      <c r="BC359" s="199"/>
      <c r="BD359" s="199"/>
      <c r="BE359" s="437">
        <f t="shared" si="146"/>
        <v>0</v>
      </c>
      <c r="BF359" s="438">
        <f t="shared" si="144"/>
        <v>0</v>
      </c>
      <c r="BG359" s="203">
        <f t="shared" ref="BG359:BG374" si="149">(SUMIF($Z$351:$BD$351,"Sat",$Z359:$BD359)+SUMIF($Z$351:$BD$351,"Sun",$Z359:$BD359))</f>
        <v>0</v>
      </c>
      <c r="BH359" s="203">
        <f t="shared" ref="BH359:BH374" si="150">(SUM($Z359:$BD359)-(SUMIF($Z$351:$BD$351,"Sat",$Z359:$BD359)+SUMIF($Z$351:$BD$351,"Sun",$Z359:$BD359)))</f>
        <v>0</v>
      </c>
      <c r="BI359" s="204">
        <f t="shared" si="147"/>
        <v>0</v>
      </c>
      <c r="BJ359" s="205">
        <f t="shared" si="148"/>
        <v>0</v>
      </c>
    </row>
    <row r="360" spans="24:62" ht="15.5" x14ac:dyDescent="0.35">
      <c r="X360" s="177"/>
      <c r="Y360" s="198">
        <v>9</v>
      </c>
      <c r="Z360" s="199"/>
      <c r="AA360" s="199"/>
      <c r="AB360" s="199"/>
      <c r="AC360" s="199"/>
      <c r="AD360" s="199"/>
      <c r="AE360" s="199"/>
      <c r="AF360" s="199"/>
      <c r="AG360" s="199"/>
      <c r="AH360" s="199"/>
      <c r="AI360" s="199"/>
      <c r="AJ360" s="199"/>
      <c r="AK360" s="199"/>
      <c r="AL360" s="199"/>
      <c r="AM360" s="199"/>
      <c r="AN360" s="199"/>
      <c r="AO360" s="199"/>
      <c r="AP360" s="199"/>
      <c r="AQ360" s="199"/>
      <c r="AR360" s="199"/>
      <c r="AS360" s="199"/>
      <c r="AT360" s="199"/>
      <c r="AU360" s="199"/>
      <c r="AV360" s="199"/>
      <c r="AW360" s="199"/>
      <c r="AX360" s="199"/>
      <c r="AY360" s="199"/>
      <c r="AZ360" s="199"/>
      <c r="BA360" s="199"/>
      <c r="BB360" s="199"/>
      <c r="BC360" s="199"/>
      <c r="BD360" s="199"/>
      <c r="BE360" s="437">
        <f t="shared" si="146"/>
        <v>0</v>
      </c>
      <c r="BF360" s="438">
        <f t="shared" si="144"/>
        <v>0</v>
      </c>
      <c r="BG360" s="203">
        <f t="shared" si="149"/>
        <v>0</v>
      </c>
      <c r="BH360" s="203">
        <f t="shared" si="150"/>
        <v>0</v>
      </c>
      <c r="BI360" s="204">
        <f t="shared" si="147"/>
        <v>0</v>
      </c>
      <c r="BJ360" s="205">
        <f t="shared" si="148"/>
        <v>0</v>
      </c>
    </row>
    <row r="361" spans="24:62" ht="15.5" x14ac:dyDescent="0.35">
      <c r="X361" s="177"/>
      <c r="Y361" s="198">
        <v>10</v>
      </c>
      <c r="Z361" s="199"/>
      <c r="AA361" s="199"/>
      <c r="AB361" s="199"/>
      <c r="AC361" s="199"/>
      <c r="AD361" s="199"/>
      <c r="AE361" s="199"/>
      <c r="AF361" s="199"/>
      <c r="AG361" s="199"/>
      <c r="AH361" s="199"/>
      <c r="AI361" s="199"/>
      <c r="AJ361" s="199"/>
      <c r="AK361" s="199"/>
      <c r="AL361" s="199"/>
      <c r="AM361" s="199"/>
      <c r="AN361" s="199"/>
      <c r="AO361" s="199"/>
      <c r="AP361" s="199"/>
      <c r="AQ361" s="199"/>
      <c r="AR361" s="199"/>
      <c r="AS361" s="199"/>
      <c r="AT361" s="199"/>
      <c r="AU361" s="199"/>
      <c r="AV361" s="199"/>
      <c r="AW361" s="199"/>
      <c r="AX361" s="199"/>
      <c r="AY361" s="199"/>
      <c r="AZ361" s="199"/>
      <c r="BA361" s="199"/>
      <c r="BB361" s="199"/>
      <c r="BC361" s="199"/>
      <c r="BD361" s="199"/>
      <c r="BE361" s="437">
        <f t="shared" si="146"/>
        <v>0</v>
      </c>
      <c r="BF361" s="438">
        <f t="shared" si="144"/>
        <v>0</v>
      </c>
      <c r="BG361" s="203">
        <f t="shared" si="149"/>
        <v>0</v>
      </c>
      <c r="BH361" s="203">
        <f t="shared" si="150"/>
        <v>0</v>
      </c>
      <c r="BI361" s="204">
        <f t="shared" si="147"/>
        <v>0</v>
      </c>
      <c r="BJ361" s="205">
        <f t="shared" si="148"/>
        <v>0</v>
      </c>
    </row>
    <row r="362" spans="24:62" ht="15.5" x14ac:dyDescent="0.35">
      <c r="X362" s="177"/>
      <c r="Y362" s="198">
        <v>11</v>
      </c>
      <c r="Z362" s="199"/>
      <c r="AA362" s="199"/>
      <c r="AB362" s="199"/>
      <c r="AC362" s="199"/>
      <c r="AD362" s="199"/>
      <c r="AE362" s="199"/>
      <c r="AF362" s="199"/>
      <c r="AG362" s="199"/>
      <c r="AH362" s="199"/>
      <c r="AI362" s="199"/>
      <c r="AJ362" s="199"/>
      <c r="AK362" s="199"/>
      <c r="AL362" s="199"/>
      <c r="AM362" s="199"/>
      <c r="AN362" s="199"/>
      <c r="AO362" s="199"/>
      <c r="AP362" s="199"/>
      <c r="AQ362" s="199"/>
      <c r="AR362" s="199"/>
      <c r="AS362" s="199"/>
      <c r="AT362" s="199"/>
      <c r="AU362" s="199"/>
      <c r="AV362" s="199"/>
      <c r="AW362" s="199"/>
      <c r="AX362" s="199"/>
      <c r="AY362" s="199"/>
      <c r="AZ362" s="199"/>
      <c r="BA362" s="199"/>
      <c r="BB362" s="199"/>
      <c r="BC362" s="199"/>
      <c r="BD362" s="199"/>
      <c r="BE362" s="437">
        <f t="shared" si="146"/>
        <v>0</v>
      </c>
      <c r="BF362" s="438">
        <f t="shared" si="144"/>
        <v>0</v>
      </c>
      <c r="BG362" s="203">
        <f t="shared" si="149"/>
        <v>0</v>
      </c>
      <c r="BH362" s="203">
        <f t="shared" si="150"/>
        <v>0</v>
      </c>
      <c r="BI362" s="204">
        <f t="shared" si="147"/>
        <v>0</v>
      </c>
      <c r="BJ362" s="205">
        <f t="shared" si="148"/>
        <v>0</v>
      </c>
    </row>
    <row r="363" spans="24:62" ht="15.5" x14ac:dyDescent="0.35">
      <c r="X363" s="177"/>
      <c r="Y363" s="198">
        <v>12</v>
      </c>
      <c r="Z363" s="199"/>
      <c r="AA363" s="199"/>
      <c r="AB363" s="199"/>
      <c r="AC363" s="199"/>
      <c r="AD363" s="199"/>
      <c r="AE363" s="199"/>
      <c r="AF363" s="199"/>
      <c r="AG363" s="199"/>
      <c r="AH363" s="199"/>
      <c r="AI363" s="199"/>
      <c r="AJ363" s="199"/>
      <c r="AK363" s="199"/>
      <c r="AL363" s="199"/>
      <c r="AM363" s="199"/>
      <c r="AN363" s="199"/>
      <c r="AO363" s="199"/>
      <c r="AP363" s="199"/>
      <c r="AQ363" s="199"/>
      <c r="AR363" s="199"/>
      <c r="AS363" s="199"/>
      <c r="AT363" s="199"/>
      <c r="AU363" s="199"/>
      <c r="AV363" s="199"/>
      <c r="AW363" s="199"/>
      <c r="AX363" s="199"/>
      <c r="AY363" s="199"/>
      <c r="AZ363" s="199"/>
      <c r="BA363" s="199"/>
      <c r="BB363" s="199"/>
      <c r="BC363" s="199"/>
      <c r="BD363" s="199"/>
      <c r="BE363" s="437">
        <f t="shared" si="146"/>
        <v>0</v>
      </c>
      <c r="BF363" s="438">
        <f t="shared" si="144"/>
        <v>0</v>
      </c>
      <c r="BG363" s="203">
        <f t="shared" si="149"/>
        <v>0</v>
      </c>
      <c r="BH363" s="203">
        <f t="shared" si="150"/>
        <v>0</v>
      </c>
      <c r="BI363" s="204">
        <f t="shared" si="147"/>
        <v>0</v>
      </c>
      <c r="BJ363" s="205">
        <f t="shared" si="148"/>
        <v>0</v>
      </c>
    </row>
    <row r="364" spans="24:62" ht="15.5" x14ac:dyDescent="0.35">
      <c r="X364" s="177"/>
      <c r="Y364" s="198">
        <v>13</v>
      </c>
      <c r="Z364" s="199"/>
      <c r="AA364" s="199"/>
      <c r="AB364" s="199"/>
      <c r="AC364" s="199"/>
      <c r="AD364" s="199"/>
      <c r="AE364" s="199"/>
      <c r="AF364" s="199"/>
      <c r="AG364" s="199"/>
      <c r="AH364" s="199"/>
      <c r="AI364" s="199"/>
      <c r="AJ364" s="199"/>
      <c r="AK364" s="199"/>
      <c r="AL364" s="199"/>
      <c r="AM364" s="199"/>
      <c r="AN364" s="199"/>
      <c r="AO364" s="199"/>
      <c r="AP364" s="199"/>
      <c r="AQ364" s="199"/>
      <c r="AR364" s="199"/>
      <c r="AS364" s="199"/>
      <c r="AT364" s="199"/>
      <c r="AU364" s="199"/>
      <c r="AV364" s="199"/>
      <c r="AW364" s="199"/>
      <c r="AX364" s="199"/>
      <c r="AY364" s="199"/>
      <c r="AZ364" s="199"/>
      <c r="BA364" s="199"/>
      <c r="BB364" s="199"/>
      <c r="BC364" s="199"/>
      <c r="BD364" s="199"/>
      <c r="BE364" s="437">
        <f t="shared" si="146"/>
        <v>0</v>
      </c>
      <c r="BF364" s="438">
        <f t="shared" si="144"/>
        <v>0</v>
      </c>
      <c r="BG364" s="203">
        <f t="shared" si="149"/>
        <v>0</v>
      </c>
      <c r="BH364" s="203">
        <f t="shared" si="150"/>
        <v>0</v>
      </c>
      <c r="BI364" s="204">
        <f t="shared" si="147"/>
        <v>0</v>
      </c>
      <c r="BJ364" s="205">
        <f t="shared" si="148"/>
        <v>0</v>
      </c>
    </row>
    <row r="365" spans="24:62" ht="15.5" x14ac:dyDescent="0.35">
      <c r="X365" s="177"/>
      <c r="Y365" s="198">
        <v>14</v>
      </c>
      <c r="Z365" s="199"/>
      <c r="AA365" s="199"/>
      <c r="AB365" s="199"/>
      <c r="AC365" s="199"/>
      <c r="AD365" s="199"/>
      <c r="AE365" s="199"/>
      <c r="AF365" s="199"/>
      <c r="AG365" s="199"/>
      <c r="AH365" s="199"/>
      <c r="AI365" s="199"/>
      <c r="AJ365" s="199"/>
      <c r="AK365" s="199"/>
      <c r="AL365" s="199"/>
      <c r="AM365" s="199"/>
      <c r="AN365" s="199"/>
      <c r="AO365" s="199"/>
      <c r="AP365" s="199"/>
      <c r="AQ365" s="199"/>
      <c r="AR365" s="199"/>
      <c r="AS365" s="199"/>
      <c r="AT365" s="199"/>
      <c r="AU365" s="199"/>
      <c r="AV365" s="199"/>
      <c r="AW365" s="199"/>
      <c r="AX365" s="199"/>
      <c r="AY365" s="199"/>
      <c r="AZ365" s="199"/>
      <c r="BA365" s="199"/>
      <c r="BB365" s="199"/>
      <c r="BC365" s="199"/>
      <c r="BD365" s="199"/>
      <c r="BE365" s="437">
        <f t="shared" si="146"/>
        <v>0</v>
      </c>
      <c r="BF365" s="438">
        <f t="shared" si="144"/>
        <v>0</v>
      </c>
      <c r="BG365" s="203">
        <f t="shared" si="149"/>
        <v>0</v>
      </c>
      <c r="BH365" s="203">
        <f t="shared" si="150"/>
        <v>0</v>
      </c>
      <c r="BI365" s="204">
        <f t="shared" si="147"/>
        <v>0</v>
      </c>
      <c r="BJ365" s="205">
        <f t="shared" si="148"/>
        <v>0</v>
      </c>
    </row>
    <row r="366" spans="24:62" ht="15.5" x14ac:dyDescent="0.35">
      <c r="X366" s="177"/>
      <c r="Y366" s="198">
        <v>15</v>
      </c>
      <c r="Z366" s="199"/>
      <c r="AA366" s="199"/>
      <c r="AB366" s="199"/>
      <c r="AC366" s="199"/>
      <c r="AD366" s="199"/>
      <c r="AE366" s="199"/>
      <c r="AF366" s="199"/>
      <c r="AG366" s="199"/>
      <c r="AH366" s="199"/>
      <c r="AI366" s="199"/>
      <c r="AJ366" s="199"/>
      <c r="AK366" s="199"/>
      <c r="AL366" s="199"/>
      <c r="AM366" s="199"/>
      <c r="AN366" s="199"/>
      <c r="AO366" s="199"/>
      <c r="AP366" s="199"/>
      <c r="AQ366" s="199"/>
      <c r="AR366" s="199"/>
      <c r="AS366" s="199"/>
      <c r="AT366" s="199"/>
      <c r="AU366" s="199"/>
      <c r="AV366" s="199"/>
      <c r="AW366" s="199"/>
      <c r="AX366" s="199"/>
      <c r="AY366" s="199"/>
      <c r="AZ366" s="199"/>
      <c r="BA366" s="199"/>
      <c r="BB366" s="199"/>
      <c r="BC366" s="199"/>
      <c r="BD366" s="199"/>
      <c r="BE366" s="437">
        <f t="shared" si="146"/>
        <v>0</v>
      </c>
      <c r="BF366" s="438">
        <f t="shared" si="144"/>
        <v>0</v>
      </c>
      <c r="BG366" s="203">
        <f t="shared" si="149"/>
        <v>0</v>
      </c>
      <c r="BH366" s="203">
        <f t="shared" si="150"/>
        <v>0</v>
      </c>
      <c r="BI366" s="204">
        <f t="shared" si="147"/>
        <v>0</v>
      </c>
      <c r="BJ366" s="205">
        <f t="shared" si="148"/>
        <v>0</v>
      </c>
    </row>
    <row r="367" spans="24:62" ht="15.5" x14ac:dyDescent="0.35">
      <c r="X367" s="177"/>
      <c r="Y367" s="198">
        <v>16</v>
      </c>
      <c r="Z367" s="199"/>
      <c r="AA367" s="199"/>
      <c r="AB367" s="199"/>
      <c r="AC367" s="199"/>
      <c r="AD367" s="199"/>
      <c r="AE367" s="199"/>
      <c r="AF367" s="199"/>
      <c r="AG367" s="199"/>
      <c r="AH367" s="199"/>
      <c r="AI367" s="199"/>
      <c r="AJ367" s="199"/>
      <c r="AK367" s="199"/>
      <c r="AL367" s="199"/>
      <c r="AM367" s="199"/>
      <c r="AN367" s="199"/>
      <c r="AO367" s="199"/>
      <c r="AP367" s="199"/>
      <c r="AQ367" s="199"/>
      <c r="AR367" s="199"/>
      <c r="AS367" s="199"/>
      <c r="AT367" s="199"/>
      <c r="AU367" s="199"/>
      <c r="AV367" s="199"/>
      <c r="AW367" s="199"/>
      <c r="AX367" s="199"/>
      <c r="AY367" s="199"/>
      <c r="AZ367" s="199"/>
      <c r="BA367" s="199"/>
      <c r="BB367" s="199"/>
      <c r="BC367" s="199"/>
      <c r="BD367" s="199"/>
      <c r="BE367" s="437">
        <f t="shared" si="146"/>
        <v>0</v>
      </c>
      <c r="BF367" s="438">
        <f t="shared" si="144"/>
        <v>0</v>
      </c>
      <c r="BG367" s="203">
        <f t="shared" si="149"/>
        <v>0</v>
      </c>
      <c r="BH367" s="203">
        <f t="shared" si="150"/>
        <v>0</v>
      </c>
      <c r="BI367" s="204">
        <f t="shared" si="147"/>
        <v>0</v>
      </c>
      <c r="BJ367" s="205">
        <f t="shared" si="148"/>
        <v>0</v>
      </c>
    </row>
    <row r="368" spans="24:62" ht="15.5" x14ac:dyDescent="0.35">
      <c r="X368" s="177"/>
      <c r="Y368" s="198">
        <v>17</v>
      </c>
      <c r="Z368" s="199"/>
      <c r="AA368" s="199"/>
      <c r="AB368" s="199"/>
      <c r="AC368" s="199"/>
      <c r="AD368" s="199"/>
      <c r="AE368" s="199"/>
      <c r="AF368" s="199"/>
      <c r="AG368" s="199"/>
      <c r="AH368" s="199"/>
      <c r="AI368" s="199"/>
      <c r="AJ368" s="199"/>
      <c r="AK368" s="199"/>
      <c r="AL368" s="199"/>
      <c r="AM368" s="199"/>
      <c r="AN368" s="199"/>
      <c r="AO368" s="199"/>
      <c r="AP368" s="199"/>
      <c r="AQ368" s="199"/>
      <c r="AR368" s="199"/>
      <c r="AS368" s="199"/>
      <c r="AT368" s="199"/>
      <c r="AU368" s="199"/>
      <c r="AV368" s="199"/>
      <c r="AW368" s="199"/>
      <c r="AX368" s="199"/>
      <c r="AY368" s="199"/>
      <c r="AZ368" s="199"/>
      <c r="BA368" s="199"/>
      <c r="BB368" s="199"/>
      <c r="BC368" s="199"/>
      <c r="BD368" s="199"/>
      <c r="BE368" s="437">
        <f t="shared" si="146"/>
        <v>0</v>
      </c>
      <c r="BF368" s="438">
        <f t="shared" si="144"/>
        <v>0</v>
      </c>
      <c r="BG368" s="203">
        <f t="shared" si="149"/>
        <v>0</v>
      </c>
      <c r="BH368" s="203">
        <f t="shared" si="150"/>
        <v>0</v>
      </c>
      <c r="BI368" s="204">
        <f t="shared" si="147"/>
        <v>0</v>
      </c>
      <c r="BJ368" s="205">
        <f t="shared" si="148"/>
        <v>0</v>
      </c>
    </row>
    <row r="369" spans="24:65" ht="15.5" x14ac:dyDescent="0.35">
      <c r="X369" s="177"/>
      <c r="Y369" s="198">
        <v>18</v>
      </c>
      <c r="Z369" s="199"/>
      <c r="AA369" s="199"/>
      <c r="AB369" s="199"/>
      <c r="AC369" s="199"/>
      <c r="AD369" s="199"/>
      <c r="AE369" s="199"/>
      <c r="AF369" s="199"/>
      <c r="AG369" s="199"/>
      <c r="AH369" s="199"/>
      <c r="AI369" s="199"/>
      <c r="AJ369" s="199"/>
      <c r="AK369" s="199"/>
      <c r="AL369" s="199"/>
      <c r="AM369" s="199"/>
      <c r="AN369" s="199"/>
      <c r="AO369" s="199"/>
      <c r="AP369" s="199"/>
      <c r="AQ369" s="199"/>
      <c r="AR369" s="199"/>
      <c r="AS369" s="199"/>
      <c r="AT369" s="199"/>
      <c r="AU369" s="199"/>
      <c r="AV369" s="199"/>
      <c r="AW369" s="199"/>
      <c r="AX369" s="199"/>
      <c r="AY369" s="199"/>
      <c r="AZ369" s="199"/>
      <c r="BA369" s="199"/>
      <c r="BB369" s="199"/>
      <c r="BC369" s="199"/>
      <c r="BD369" s="199"/>
      <c r="BE369" s="437">
        <f t="shared" si="146"/>
        <v>0</v>
      </c>
      <c r="BF369" s="438">
        <f t="shared" si="144"/>
        <v>0</v>
      </c>
      <c r="BG369" s="203">
        <f t="shared" si="149"/>
        <v>0</v>
      </c>
      <c r="BH369" s="203">
        <f t="shared" si="150"/>
        <v>0</v>
      </c>
      <c r="BI369" s="204">
        <f t="shared" si="147"/>
        <v>0</v>
      </c>
      <c r="BJ369" s="205">
        <f t="shared" si="148"/>
        <v>0</v>
      </c>
    </row>
    <row r="370" spans="24:65" ht="15.5" x14ac:dyDescent="0.35">
      <c r="X370" s="177"/>
      <c r="Y370" s="198">
        <v>19</v>
      </c>
      <c r="Z370" s="199"/>
      <c r="AA370" s="199"/>
      <c r="AB370" s="199"/>
      <c r="AC370" s="199"/>
      <c r="AD370" s="199"/>
      <c r="AE370" s="199"/>
      <c r="AF370" s="199"/>
      <c r="AG370" s="199"/>
      <c r="AH370" s="199"/>
      <c r="AI370" s="199"/>
      <c r="AJ370" s="199"/>
      <c r="AK370" s="199"/>
      <c r="AL370" s="199"/>
      <c r="AM370" s="199"/>
      <c r="AN370" s="199"/>
      <c r="AO370" s="199"/>
      <c r="AP370" s="199"/>
      <c r="AQ370" s="199"/>
      <c r="AR370" s="199"/>
      <c r="AS370" s="199"/>
      <c r="AT370" s="199"/>
      <c r="AU370" s="199"/>
      <c r="AV370" s="199"/>
      <c r="AW370" s="199"/>
      <c r="AX370" s="199"/>
      <c r="AY370" s="199"/>
      <c r="AZ370" s="199"/>
      <c r="BA370" s="199"/>
      <c r="BB370" s="199"/>
      <c r="BC370" s="199"/>
      <c r="BD370" s="199"/>
      <c r="BE370" s="437">
        <f t="shared" si="146"/>
        <v>0</v>
      </c>
      <c r="BF370" s="438">
        <f t="shared" si="144"/>
        <v>0</v>
      </c>
      <c r="BG370" s="203">
        <f t="shared" si="149"/>
        <v>0</v>
      </c>
      <c r="BH370" s="203">
        <f t="shared" si="150"/>
        <v>0</v>
      </c>
      <c r="BI370" s="204">
        <f t="shared" si="147"/>
        <v>0</v>
      </c>
      <c r="BJ370" s="205">
        <f t="shared" si="148"/>
        <v>0</v>
      </c>
    </row>
    <row r="371" spans="24:65" ht="15.5" x14ac:dyDescent="0.35">
      <c r="X371" s="177"/>
      <c r="Y371" s="198">
        <v>20</v>
      </c>
      <c r="Z371" s="199"/>
      <c r="AA371" s="199"/>
      <c r="AB371" s="199"/>
      <c r="AC371" s="199"/>
      <c r="AD371" s="199"/>
      <c r="AE371" s="199"/>
      <c r="AF371" s="199"/>
      <c r="AG371" s="199"/>
      <c r="AH371" s="199"/>
      <c r="AI371" s="199"/>
      <c r="AJ371" s="199"/>
      <c r="AK371" s="199"/>
      <c r="AL371" s="199"/>
      <c r="AM371" s="199"/>
      <c r="AN371" s="199"/>
      <c r="AO371" s="199"/>
      <c r="AP371" s="199"/>
      <c r="AQ371" s="199"/>
      <c r="AR371" s="199"/>
      <c r="AS371" s="199"/>
      <c r="AT371" s="199"/>
      <c r="AU371" s="199"/>
      <c r="AV371" s="199"/>
      <c r="AW371" s="199"/>
      <c r="AX371" s="199"/>
      <c r="AY371" s="199"/>
      <c r="AZ371" s="199"/>
      <c r="BA371" s="199"/>
      <c r="BB371" s="199"/>
      <c r="BC371" s="199"/>
      <c r="BD371" s="199"/>
      <c r="BE371" s="437">
        <f t="shared" si="146"/>
        <v>0</v>
      </c>
      <c r="BF371" s="438">
        <f t="shared" si="144"/>
        <v>0</v>
      </c>
      <c r="BG371" s="203">
        <f t="shared" si="149"/>
        <v>0</v>
      </c>
      <c r="BH371" s="203">
        <f t="shared" si="150"/>
        <v>0</v>
      </c>
      <c r="BI371" s="204">
        <f t="shared" si="147"/>
        <v>0</v>
      </c>
      <c r="BJ371" s="205">
        <f t="shared" si="148"/>
        <v>0</v>
      </c>
    </row>
    <row r="372" spans="24:65" ht="15.5" x14ac:dyDescent="0.35">
      <c r="X372" s="177"/>
      <c r="Y372" s="198">
        <v>21</v>
      </c>
      <c r="Z372" s="199"/>
      <c r="AA372" s="199"/>
      <c r="AB372" s="199"/>
      <c r="AC372" s="199"/>
      <c r="AD372" s="199"/>
      <c r="AE372" s="199"/>
      <c r="AF372" s="199"/>
      <c r="AG372" s="199"/>
      <c r="AH372" s="199"/>
      <c r="AI372" s="199"/>
      <c r="AJ372" s="199"/>
      <c r="AK372" s="199"/>
      <c r="AL372" s="199"/>
      <c r="AM372" s="199"/>
      <c r="AN372" s="199"/>
      <c r="AO372" s="199"/>
      <c r="AP372" s="199"/>
      <c r="AQ372" s="199"/>
      <c r="AR372" s="199"/>
      <c r="AS372" s="199"/>
      <c r="AT372" s="199"/>
      <c r="AU372" s="199"/>
      <c r="AV372" s="199"/>
      <c r="AW372" s="199"/>
      <c r="AX372" s="199"/>
      <c r="AY372" s="199"/>
      <c r="AZ372" s="199"/>
      <c r="BA372" s="199"/>
      <c r="BB372" s="199"/>
      <c r="BC372" s="199"/>
      <c r="BD372" s="199"/>
      <c r="BE372" s="437">
        <f t="shared" si="146"/>
        <v>0</v>
      </c>
      <c r="BF372" s="438">
        <f t="shared" si="144"/>
        <v>0</v>
      </c>
      <c r="BG372" s="203">
        <f t="shared" si="149"/>
        <v>0</v>
      </c>
      <c r="BH372" s="203">
        <f t="shared" si="150"/>
        <v>0</v>
      </c>
      <c r="BI372" s="204">
        <f t="shared" si="147"/>
        <v>0</v>
      </c>
      <c r="BJ372" s="205">
        <f t="shared" si="148"/>
        <v>0</v>
      </c>
    </row>
    <row r="373" spans="24:65" ht="15.5" x14ac:dyDescent="0.35">
      <c r="X373" s="177"/>
      <c r="Y373" s="198">
        <v>22</v>
      </c>
      <c r="Z373" s="199"/>
      <c r="AA373" s="199"/>
      <c r="AB373" s="199"/>
      <c r="AC373" s="199"/>
      <c r="AD373" s="199"/>
      <c r="AE373" s="199"/>
      <c r="AF373" s="199"/>
      <c r="AG373" s="199"/>
      <c r="AH373" s="199"/>
      <c r="AI373" s="199"/>
      <c r="AJ373" s="199"/>
      <c r="AK373" s="199"/>
      <c r="AL373" s="199"/>
      <c r="AM373" s="199"/>
      <c r="AN373" s="199"/>
      <c r="AO373" s="199"/>
      <c r="AP373" s="199"/>
      <c r="AQ373" s="199"/>
      <c r="AR373" s="199"/>
      <c r="AS373" s="199"/>
      <c r="AT373" s="199"/>
      <c r="AU373" s="199"/>
      <c r="AV373" s="199"/>
      <c r="AW373" s="199"/>
      <c r="AX373" s="199"/>
      <c r="AY373" s="199"/>
      <c r="AZ373" s="199"/>
      <c r="BA373" s="199"/>
      <c r="BB373" s="199"/>
      <c r="BC373" s="199"/>
      <c r="BD373" s="199"/>
      <c r="BE373" s="437">
        <f t="shared" si="146"/>
        <v>0</v>
      </c>
      <c r="BF373" s="438">
        <f t="shared" si="144"/>
        <v>0</v>
      </c>
      <c r="BG373" s="203">
        <f t="shared" si="149"/>
        <v>0</v>
      </c>
      <c r="BH373" s="203">
        <f t="shared" si="150"/>
        <v>0</v>
      </c>
      <c r="BI373" s="204">
        <f t="shared" si="147"/>
        <v>0</v>
      </c>
      <c r="BJ373" s="205">
        <f t="shared" si="148"/>
        <v>0</v>
      </c>
      <c r="BM373" s="13" t="s">
        <v>130</v>
      </c>
    </row>
    <row r="374" spans="24:65" ht="15.5" x14ac:dyDescent="0.35">
      <c r="X374" s="177"/>
      <c r="Y374" s="198">
        <v>23</v>
      </c>
      <c r="Z374" s="199"/>
      <c r="AA374" s="199"/>
      <c r="AB374" s="199"/>
      <c r="AC374" s="199"/>
      <c r="AD374" s="199"/>
      <c r="AE374" s="199"/>
      <c r="AF374" s="199"/>
      <c r="AG374" s="199"/>
      <c r="AH374" s="199"/>
      <c r="AI374" s="199"/>
      <c r="AJ374" s="199"/>
      <c r="AK374" s="199"/>
      <c r="AL374" s="199"/>
      <c r="AM374" s="199"/>
      <c r="AN374" s="199"/>
      <c r="AO374" s="199"/>
      <c r="AP374" s="199"/>
      <c r="AQ374" s="199"/>
      <c r="AR374" s="199"/>
      <c r="AS374" s="199"/>
      <c r="AT374" s="199"/>
      <c r="AU374" s="199"/>
      <c r="AV374" s="199"/>
      <c r="AW374" s="199"/>
      <c r="AX374" s="199"/>
      <c r="AY374" s="199"/>
      <c r="AZ374" s="199"/>
      <c r="BA374" s="199"/>
      <c r="BB374" s="199"/>
      <c r="BC374" s="199"/>
      <c r="BD374" s="199"/>
      <c r="BE374" s="437">
        <f t="shared" si="146"/>
        <v>0</v>
      </c>
      <c r="BF374" s="438">
        <f t="shared" si="144"/>
        <v>0</v>
      </c>
      <c r="BG374" s="203">
        <f t="shared" si="149"/>
        <v>0</v>
      </c>
      <c r="BH374" s="203">
        <f t="shared" si="150"/>
        <v>0</v>
      </c>
      <c r="BI374" s="204">
        <f t="shared" si="147"/>
        <v>0</v>
      </c>
      <c r="BJ374" s="205">
        <f t="shared" si="148"/>
        <v>0</v>
      </c>
      <c r="BL374" s="13">
        <f>COUNTIF(Z352:BD375,"&gt;"&amp;MxDisch1)</f>
        <v>0</v>
      </c>
      <c r="BM374" s="13" t="s">
        <v>131</v>
      </c>
    </row>
    <row r="375" spans="24:65" ht="15.5" x14ac:dyDescent="0.35">
      <c r="X375" s="177"/>
      <c r="Y375" s="206">
        <v>24</v>
      </c>
      <c r="Z375" s="207"/>
      <c r="AA375" s="207"/>
      <c r="AB375" s="207"/>
      <c r="AC375" s="207"/>
      <c r="AD375" s="207"/>
      <c r="AE375" s="207"/>
      <c r="AF375" s="207"/>
      <c r="AG375" s="207"/>
      <c r="AH375" s="207"/>
      <c r="AI375" s="207"/>
      <c r="AJ375" s="207"/>
      <c r="AK375" s="207"/>
      <c r="AL375" s="207"/>
      <c r="AM375" s="207"/>
      <c r="AN375" s="207"/>
      <c r="AO375" s="207"/>
      <c r="AP375" s="207"/>
      <c r="AQ375" s="207"/>
      <c r="AR375" s="207"/>
      <c r="AS375" s="207"/>
      <c r="AT375" s="207"/>
      <c r="AU375" s="207"/>
      <c r="AV375" s="207"/>
      <c r="AW375" s="207"/>
      <c r="AX375" s="207"/>
      <c r="AY375" s="207"/>
      <c r="AZ375" s="207"/>
      <c r="BA375" s="207"/>
      <c r="BB375" s="207"/>
      <c r="BC375" s="207"/>
      <c r="BD375" s="207"/>
      <c r="BE375" s="442">
        <f t="shared" si="146"/>
        <v>0</v>
      </c>
      <c r="BF375" s="443">
        <f t="shared" si="144"/>
        <v>0</v>
      </c>
      <c r="BG375" s="208">
        <f>SUM($Z375:$BD375)</f>
        <v>0</v>
      </c>
      <c r="BH375" s="208">
        <v>0</v>
      </c>
      <c r="BI375" s="209">
        <f t="shared" si="147"/>
        <v>0</v>
      </c>
      <c r="BJ375" s="210">
        <f t="shared" si="148"/>
        <v>0</v>
      </c>
      <c r="BL375" s="13">
        <f>COUNTIF(Z352:BD375,"&lt;"&amp;-MxChgRate1)</f>
        <v>0</v>
      </c>
      <c r="BM375" s="13" t="s">
        <v>132</v>
      </c>
    </row>
    <row r="376" spans="24:65" ht="15.5" x14ac:dyDescent="0.35">
      <c r="X376" s="177"/>
      <c r="Y376" s="182"/>
      <c r="Z376" s="218" t="str">
        <f t="shared" ref="Z376:BD376" si="151">IF(SUM(Z352:Z375)&gt;0,"Verify","")</f>
        <v/>
      </c>
      <c r="AA376" s="218" t="str">
        <f t="shared" si="151"/>
        <v/>
      </c>
      <c r="AB376" s="218" t="str">
        <f t="shared" si="151"/>
        <v/>
      </c>
      <c r="AC376" s="218" t="str">
        <f t="shared" si="151"/>
        <v/>
      </c>
      <c r="AD376" s="218" t="str">
        <f t="shared" si="151"/>
        <v/>
      </c>
      <c r="AE376" s="218" t="str">
        <f t="shared" si="151"/>
        <v/>
      </c>
      <c r="AF376" s="218" t="str">
        <f t="shared" si="151"/>
        <v/>
      </c>
      <c r="AG376" s="218" t="str">
        <f t="shared" si="151"/>
        <v/>
      </c>
      <c r="AH376" s="218" t="str">
        <f t="shared" si="151"/>
        <v/>
      </c>
      <c r="AI376" s="218" t="str">
        <f t="shared" si="151"/>
        <v/>
      </c>
      <c r="AJ376" s="218" t="str">
        <f t="shared" si="151"/>
        <v/>
      </c>
      <c r="AK376" s="218" t="str">
        <f t="shared" si="151"/>
        <v/>
      </c>
      <c r="AL376" s="218" t="str">
        <f t="shared" si="151"/>
        <v/>
      </c>
      <c r="AM376" s="218" t="str">
        <f t="shared" si="151"/>
        <v/>
      </c>
      <c r="AN376" s="218" t="str">
        <f t="shared" si="151"/>
        <v/>
      </c>
      <c r="AO376" s="218" t="str">
        <f t="shared" si="151"/>
        <v/>
      </c>
      <c r="AP376" s="218" t="str">
        <f t="shared" si="151"/>
        <v/>
      </c>
      <c r="AQ376" s="218" t="str">
        <f t="shared" si="151"/>
        <v/>
      </c>
      <c r="AR376" s="218" t="str">
        <f t="shared" si="151"/>
        <v/>
      </c>
      <c r="AS376" s="218" t="str">
        <f t="shared" si="151"/>
        <v/>
      </c>
      <c r="AT376" s="218" t="str">
        <f t="shared" si="151"/>
        <v/>
      </c>
      <c r="AU376" s="218" t="str">
        <f t="shared" si="151"/>
        <v/>
      </c>
      <c r="AV376" s="218" t="str">
        <f t="shared" si="151"/>
        <v/>
      </c>
      <c r="AW376" s="218" t="str">
        <f t="shared" si="151"/>
        <v/>
      </c>
      <c r="AX376" s="218" t="str">
        <f t="shared" si="151"/>
        <v/>
      </c>
      <c r="AY376" s="218" t="str">
        <f t="shared" si="151"/>
        <v/>
      </c>
      <c r="AZ376" s="218" t="str">
        <f t="shared" si="151"/>
        <v/>
      </c>
      <c r="BA376" s="218" t="str">
        <f t="shared" si="151"/>
        <v/>
      </c>
      <c r="BB376" s="218" t="str">
        <f t="shared" si="151"/>
        <v/>
      </c>
      <c r="BC376" s="218" t="str">
        <f t="shared" si="151"/>
        <v/>
      </c>
      <c r="BD376" s="218" t="str">
        <f t="shared" si="151"/>
        <v/>
      </c>
      <c r="BE376" s="38"/>
      <c r="BF376" s="38"/>
      <c r="BG376" s="208">
        <f>SUM(BG352:BG375)</f>
        <v>0</v>
      </c>
      <c r="BH376" s="208">
        <f>SUM(BH359:BH374)</f>
        <v>0</v>
      </c>
      <c r="BI376" s="208">
        <f>SUM(BI352:BI375)</f>
        <v>0</v>
      </c>
      <c r="BJ376" s="221">
        <f>SUM(BJ352:BJ375)</f>
        <v>0</v>
      </c>
    </row>
    <row r="377" spans="24:65" ht="16" thickBot="1" x14ac:dyDescent="0.4">
      <c r="X377" s="183"/>
      <c r="Y377" s="184"/>
      <c r="Z377" s="185"/>
      <c r="AA377" s="185"/>
      <c r="AB377" s="185"/>
      <c r="AC377" s="185"/>
      <c r="AD377" s="185"/>
      <c r="AE377" s="185"/>
      <c r="AF377" s="185"/>
      <c r="AG377" s="185"/>
      <c r="AH377" s="185"/>
      <c r="AI377" s="185"/>
      <c r="AJ377" s="185"/>
      <c r="AK377" s="185"/>
      <c r="AL377" s="185"/>
      <c r="AM377" s="185"/>
      <c r="AN377" s="185"/>
      <c r="AO377" s="185"/>
      <c r="AP377" s="185"/>
      <c r="AQ377" s="185"/>
      <c r="AR377" s="185"/>
      <c r="AS377" s="185"/>
      <c r="AT377" s="185"/>
      <c r="AU377" s="185"/>
      <c r="AV377" s="185"/>
      <c r="AW377" s="185"/>
      <c r="AX377" s="185"/>
      <c r="AY377" s="185"/>
      <c r="AZ377" s="185"/>
      <c r="BA377" s="185"/>
      <c r="BB377" s="185"/>
      <c r="BC377" s="185"/>
      <c r="BD377" s="185"/>
      <c r="BE377" s="185"/>
      <c r="BF377" s="185"/>
      <c r="BG377" s="185"/>
      <c r="BH377" s="185"/>
      <c r="BI377" s="185"/>
      <c r="BJ377" s="186"/>
    </row>
    <row r="379" spans="24:65" x14ac:dyDescent="0.3">
      <c r="BM379" s="13" t="s">
        <v>186</v>
      </c>
    </row>
    <row r="380" spans="24:65" x14ac:dyDescent="0.3">
      <c r="BL380" s="13">
        <f>BL33+BL64+BL95+BL126+BL157+BL188+BL219+BL250+BL281+BL312+BL343+BL374</f>
        <v>0</v>
      </c>
      <c r="BM380" s="13" t="s">
        <v>131</v>
      </c>
    </row>
    <row r="381" spans="24:65" x14ac:dyDescent="0.3">
      <c r="BL381" s="13">
        <f>BL34+BL65+BL96+BL127+BL158+BL189+BL220+BL251+BL282+BL313+BL344+BL375</f>
        <v>0</v>
      </c>
      <c r="BM381" s="13" t="s">
        <v>132</v>
      </c>
    </row>
  </sheetData>
  <sheetProtection algorithmName="SHA-512" hashValue="Xhe1NM58aZ+RTJKc4Ol96k9v3kGK9bm//XEikQbYewb7fGUdto0r0OKD5NgH50oEaP++48ro2LZHGTqX2yFsmw==" saltValue="lGsRCh9PglcH3AFC007Jig==" spinCount="100000" sheet="1" objects="1" selectLockedCells="1"/>
  <mergeCells count="338">
    <mergeCell ref="BE374:BF374"/>
    <mergeCell ref="BE375:BF375"/>
    <mergeCell ref="BE368:BF368"/>
    <mergeCell ref="BE369:BF369"/>
    <mergeCell ref="BE370:BF370"/>
    <mergeCell ref="BE371:BF371"/>
    <mergeCell ref="BE372:BF372"/>
    <mergeCell ref="BE373:BF373"/>
    <mergeCell ref="BE362:BF362"/>
    <mergeCell ref="BE363:BF363"/>
    <mergeCell ref="BE364:BF364"/>
    <mergeCell ref="BE365:BF365"/>
    <mergeCell ref="BE366:BF366"/>
    <mergeCell ref="BE367:BF367"/>
    <mergeCell ref="BE356:BF356"/>
    <mergeCell ref="BE357:BF357"/>
    <mergeCell ref="BE358:BF358"/>
    <mergeCell ref="BE359:BF359"/>
    <mergeCell ref="BE360:BF360"/>
    <mergeCell ref="BE361:BF361"/>
    <mergeCell ref="BE350:BF350"/>
    <mergeCell ref="BE351:BF351"/>
    <mergeCell ref="BE352:BF352"/>
    <mergeCell ref="BE353:BF353"/>
    <mergeCell ref="BE354:BF354"/>
    <mergeCell ref="BE355:BF355"/>
    <mergeCell ref="BE339:BF339"/>
    <mergeCell ref="BE340:BF340"/>
    <mergeCell ref="BE341:BF341"/>
    <mergeCell ref="BE342:BF342"/>
    <mergeCell ref="BE343:BF343"/>
    <mergeCell ref="BE344:BF344"/>
    <mergeCell ref="BE333:BF333"/>
    <mergeCell ref="BE334:BF334"/>
    <mergeCell ref="BE335:BF335"/>
    <mergeCell ref="BE336:BF336"/>
    <mergeCell ref="BE337:BF337"/>
    <mergeCell ref="BE338:BF338"/>
    <mergeCell ref="BE327:BF327"/>
    <mergeCell ref="BE328:BF328"/>
    <mergeCell ref="BE329:BF329"/>
    <mergeCell ref="BE330:BF330"/>
    <mergeCell ref="BE331:BF331"/>
    <mergeCell ref="BE332:BF332"/>
    <mergeCell ref="BE321:BF321"/>
    <mergeCell ref="BE322:BF322"/>
    <mergeCell ref="BE323:BF323"/>
    <mergeCell ref="BE324:BF324"/>
    <mergeCell ref="BE325:BF325"/>
    <mergeCell ref="BE326:BF326"/>
    <mergeCell ref="BE310:BF310"/>
    <mergeCell ref="BE311:BF311"/>
    <mergeCell ref="BE312:BF312"/>
    <mergeCell ref="BE313:BF313"/>
    <mergeCell ref="BE319:BF319"/>
    <mergeCell ref="BE320:BF320"/>
    <mergeCell ref="BE304:BF304"/>
    <mergeCell ref="BE305:BF305"/>
    <mergeCell ref="BE306:BF306"/>
    <mergeCell ref="BE307:BF307"/>
    <mergeCell ref="BE308:BF308"/>
    <mergeCell ref="BE309:BF309"/>
    <mergeCell ref="BE298:BF298"/>
    <mergeCell ref="BE299:BF299"/>
    <mergeCell ref="BE300:BF300"/>
    <mergeCell ref="BE301:BF301"/>
    <mergeCell ref="BE302:BF302"/>
    <mergeCell ref="BE303:BF303"/>
    <mergeCell ref="BE292:BF292"/>
    <mergeCell ref="BE293:BF293"/>
    <mergeCell ref="BE294:BF294"/>
    <mergeCell ref="BE295:BF295"/>
    <mergeCell ref="BE296:BF296"/>
    <mergeCell ref="BE297:BF297"/>
    <mergeCell ref="BE281:BF281"/>
    <mergeCell ref="BE282:BF282"/>
    <mergeCell ref="BE288:BF288"/>
    <mergeCell ref="BE289:BF289"/>
    <mergeCell ref="BE290:BF290"/>
    <mergeCell ref="BE291:BF291"/>
    <mergeCell ref="BE275:BF275"/>
    <mergeCell ref="BE276:BF276"/>
    <mergeCell ref="BE277:BF277"/>
    <mergeCell ref="BE278:BF278"/>
    <mergeCell ref="BE279:BF279"/>
    <mergeCell ref="BE280:BF280"/>
    <mergeCell ref="C270:D270"/>
    <mergeCell ref="BE270:BF270"/>
    <mergeCell ref="BE271:BF271"/>
    <mergeCell ref="BE272:BF272"/>
    <mergeCell ref="BE273:BF273"/>
    <mergeCell ref="BE274:BF274"/>
    <mergeCell ref="BE264:BF264"/>
    <mergeCell ref="BE265:BF265"/>
    <mergeCell ref="BE266:BF266"/>
    <mergeCell ref="BE267:BF267"/>
    <mergeCell ref="BE268:BF268"/>
    <mergeCell ref="C269:D269"/>
    <mergeCell ref="BE269:BF269"/>
    <mergeCell ref="BE258:BF258"/>
    <mergeCell ref="BE259:BF259"/>
    <mergeCell ref="BE260:BF260"/>
    <mergeCell ref="BE261:BF261"/>
    <mergeCell ref="BE262:BF262"/>
    <mergeCell ref="BE263:BF263"/>
    <mergeCell ref="BE247:BF247"/>
    <mergeCell ref="BE248:BF248"/>
    <mergeCell ref="BE249:BF249"/>
    <mergeCell ref="BE250:BF250"/>
    <mergeCell ref="BE251:BF251"/>
    <mergeCell ref="BE257:BF257"/>
    <mergeCell ref="BE241:BF241"/>
    <mergeCell ref="BE242:BF242"/>
    <mergeCell ref="BE243:BF243"/>
    <mergeCell ref="BE244:BF244"/>
    <mergeCell ref="BE245:BF245"/>
    <mergeCell ref="BE246:BF246"/>
    <mergeCell ref="BE235:BF235"/>
    <mergeCell ref="BE236:BF236"/>
    <mergeCell ref="BE237:BF237"/>
    <mergeCell ref="BE238:BF238"/>
    <mergeCell ref="BE239:BF239"/>
    <mergeCell ref="BE240:BF240"/>
    <mergeCell ref="BE229:BF229"/>
    <mergeCell ref="BE230:BF230"/>
    <mergeCell ref="BE231:BF231"/>
    <mergeCell ref="BE232:BF232"/>
    <mergeCell ref="BE233:BF233"/>
    <mergeCell ref="BE234:BF234"/>
    <mergeCell ref="BE218:BF218"/>
    <mergeCell ref="BE219:BF219"/>
    <mergeCell ref="BE220:BF220"/>
    <mergeCell ref="BE226:BF226"/>
    <mergeCell ref="BE227:BF227"/>
    <mergeCell ref="BE228:BF228"/>
    <mergeCell ref="BE209:BF209"/>
    <mergeCell ref="BE210:BF210"/>
    <mergeCell ref="C211:O217"/>
    <mergeCell ref="BE211:BF211"/>
    <mergeCell ref="BE212:BF212"/>
    <mergeCell ref="BE213:BF213"/>
    <mergeCell ref="BE214:BF214"/>
    <mergeCell ref="BE215:BF215"/>
    <mergeCell ref="BE216:BF216"/>
    <mergeCell ref="BE217:BF217"/>
    <mergeCell ref="BE203:BF203"/>
    <mergeCell ref="BE204:BF204"/>
    <mergeCell ref="BE205:BF205"/>
    <mergeCell ref="BE206:BF206"/>
    <mergeCell ref="BE207:BF207"/>
    <mergeCell ref="BE208:BF208"/>
    <mergeCell ref="BE198:BF198"/>
    <mergeCell ref="BE199:BF199"/>
    <mergeCell ref="BE200:BF200"/>
    <mergeCell ref="C201:O201"/>
    <mergeCell ref="BE201:BF201"/>
    <mergeCell ref="BE202:BF202"/>
    <mergeCell ref="BE187:BF187"/>
    <mergeCell ref="BE188:BF188"/>
    <mergeCell ref="BE189:BF189"/>
    <mergeCell ref="BE195:BF195"/>
    <mergeCell ref="BE196:BF196"/>
    <mergeCell ref="BE197:BF197"/>
    <mergeCell ref="BE181:BF181"/>
    <mergeCell ref="BE182:BF182"/>
    <mergeCell ref="BE183:BF183"/>
    <mergeCell ref="BE184:BF184"/>
    <mergeCell ref="BE185:BF185"/>
    <mergeCell ref="BE186:BF186"/>
    <mergeCell ref="BE175:BF175"/>
    <mergeCell ref="BE176:BF176"/>
    <mergeCell ref="BE177:BF177"/>
    <mergeCell ref="BE178:BF178"/>
    <mergeCell ref="BE179:BF179"/>
    <mergeCell ref="BE180:BF180"/>
    <mergeCell ref="BE169:BF169"/>
    <mergeCell ref="BE170:BF170"/>
    <mergeCell ref="BE171:BF171"/>
    <mergeCell ref="BE172:BF172"/>
    <mergeCell ref="BE173:BF173"/>
    <mergeCell ref="BE174:BF174"/>
    <mergeCell ref="BE164:BF164"/>
    <mergeCell ref="E165:J165"/>
    <mergeCell ref="BE165:BF165"/>
    <mergeCell ref="BE166:BF166"/>
    <mergeCell ref="BE167:BF167"/>
    <mergeCell ref="BE168:BF168"/>
    <mergeCell ref="BE150:BF150"/>
    <mergeCell ref="BE151:BF151"/>
    <mergeCell ref="BE152:BF152"/>
    <mergeCell ref="BE153:BF153"/>
    <mergeCell ref="BE154:BF154"/>
    <mergeCell ref="C155:O160"/>
    <mergeCell ref="BE155:BF155"/>
    <mergeCell ref="BE156:BF156"/>
    <mergeCell ref="BE157:BF157"/>
    <mergeCell ref="BE158:BF158"/>
    <mergeCell ref="BE145:BF145"/>
    <mergeCell ref="BE146:BF146"/>
    <mergeCell ref="BE147:BF147"/>
    <mergeCell ref="C148:O148"/>
    <mergeCell ref="BE148:BF148"/>
    <mergeCell ref="BE149:BF149"/>
    <mergeCell ref="BE139:BF139"/>
    <mergeCell ref="BE140:BF140"/>
    <mergeCell ref="BE141:BF141"/>
    <mergeCell ref="BE142:BF142"/>
    <mergeCell ref="BE143:BF143"/>
    <mergeCell ref="BE144:BF144"/>
    <mergeCell ref="BE133:BF133"/>
    <mergeCell ref="BE134:BF134"/>
    <mergeCell ref="BE135:BF135"/>
    <mergeCell ref="BE136:BF136"/>
    <mergeCell ref="BE137:BF137"/>
    <mergeCell ref="BE138:BF138"/>
    <mergeCell ref="BE122:BF122"/>
    <mergeCell ref="BE123:BF123"/>
    <mergeCell ref="BE124:BF124"/>
    <mergeCell ref="BE125:BF125"/>
    <mergeCell ref="BE126:BF126"/>
    <mergeCell ref="BE127:BF127"/>
    <mergeCell ref="BE116:BF116"/>
    <mergeCell ref="BE117:BF117"/>
    <mergeCell ref="BE118:BF118"/>
    <mergeCell ref="BE119:BF119"/>
    <mergeCell ref="BE120:BF120"/>
    <mergeCell ref="BE121:BF121"/>
    <mergeCell ref="BE111:BF111"/>
    <mergeCell ref="E112:J112"/>
    <mergeCell ref="BE112:BF112"/>
    <mergeCell ref="BE113:BF113"/>
    <mergeCell ref="BE114:BF114"/>
    <mergeCell ref="BE115:BF115"/>
    <mergeCell ref="BE105:BF105"/>
    <mergeCell ref="BE106:BF106"/>
    <mergeCell ref="BE107:BF107"/>
    <mergeCell ref="BE108:BF108"/>
    <mergeCell ref="BE109:BF109"/>
    <mergeCell ref="BE110:BF110"/>
    <mergeCell ref="BE95:BF95"/>
    <mergeCell ref="BE96:BF96"/>
    <mergeCell ref="C99:O99"/>
    <mergeCell ref="BE102:BF102"/>
    <mergeCell ref="BE103:BF103"/>
    <mergeCell ref="BE104:BF104"/>
    <mergeCell ref="BE89:BF89"/>
    <mergeCell ref="BE90:BF90"/>
    <mergeCell ref="BE91:BF91"/>
    <mergeCell ref="BE92:BF92"/>
    <mergeCell ref="BE93:BF93"/>
    <mergeCell ref="BE94:BF94"/>
    <mergeCell ref="BE83:BF83"/>
    <mergeCell ref="BE84:BF84"/>
    <mergeCell ref="BE85:BF85"/>
    <mergeCell ref="BE86:BF86"/>
    <mergeCell ref="BE87:BF87"/>
    <mergeCell ref="BE88:BF88"/>
    <mergeCell ref="BE78:BF78"/>
    <mergeCell ref="BE79:BF79"/>
    <mergeCell ref="BE80:BF80"/>
    <mergeCell ref="BE81:BF81"/>
    <mergeCell ref="BE82:BF82"/>
    <mergeCell ref="BE71:BF71"/>
    <mergeCell ref="BE72:BF72"/>
    <mergeCell ref="BE73:BF73"/>
    <mergeCell ref="BE74:BF74"/>
    <mergeCell ref="BE75:BF75"/>
    <mergeCell ref="BE76:BF76"/>
    <mergeCell ref="E63:J63"/>
    <mergeCell ref="BE63:BF63"/>
    <mergeCell ref="BE64:BF64"/>
    <mergeCell ref="BE65:BF65"/>
    <mergeCell ref="BE55:BF55"/>
    <mergeCell ref="BE56:BF56"/>
    <mergeCell ref="BE57:BF57"/>
    <mergeCell ref="BE58:BF58"/>
    <mergeCell ref="BE59:BF59"/>
    <mergeCell ref="BE60:BF60"/>
    <mergeCell ref="D27:N27"/>
    <mergeCell ref="BE27:BF27"/>
    <mergeCell ref="BE28:BF28"/>
    <mergeCell ref="BE29:BF29"/>
    <mergeCell ref="BE30:BF30"/>
    <mergeCell ref="BE31:BF31"/>
    <mergeCell ref="BE49:BF49"/>
    <mergeCell ref="BE50:BF50"/>
    <mergeCell ref="BE51:BF51"/>
    <mergeCell ref="BE43:BF43"/>
    <mergeCell ref="BE44:BF44"/>
    <mergeCell ref="BE45:BF45"/>
    <mergeCell ref="BE46:BF46"/>
    <mergeCell ref="BE47:BF47"/>
    <mergeCell ref="BE48:BF48"/>
    <mergeCell ref="C26:P26"/>
    <mergeCell ref="BE26:BF26"/>
    <mergeCell ref="C13:P24"/>
    <mergeCell ref="BE13:BF13"/>
    <mergeCell ref="BE14:BF14"/>
    <mergeCell ref="BE15:BF15"/>
    <mergeCell ref="BE16:BF16"/>
    <mergeCell ref="BE17:BF17"/>
    <mergeCell ref="BE18:BF18"/>
    <mergeCell ref="BE19:BF19"/>
    <mergeCell ref="BE20:BF20"/>
    <mergeCell ref="BE21:BF21"/>
    <mergeCell ref="B1:Q1"/>
    <mergeCell ref="B3:Q3"/>
    <mergeCell ref="X3:AL3"/>
    <mergeCell ref="B4:Q4"/>
    <mergeCell ref="Y4:AK4"/>
    <mergeCell ref="E5:J5"/>
    <mergeCell ref="M5:O5"/>
    <mergeCell ref="T5:W6"/>
    <mergeCell ref="BE22:BF22"/>
    <mergeCell ref="R68:V69"/>
    <mergeCell ref="R170:V171"/>
    <mergeCell ref="AM7:AN7"/>
    <mergeCell ref="AQ7:AR7"/>
    <mergeCell ref="BE9:BF9"/>
    <mergeCell ref="BE10:BF10"/>
    <mergeCell ref="BE11:BF11"/>
    <mergeCell ref="U12:W13"/>
    <mergeCell ref="BE12:BF12"/>
    <mergeCell ref="BE23:BF23"/>
    <mergeCell ref="BE24:BF24"/>
    <mergeCell ref="BE25:BF25"/>
    <mergeCell ref="BE32:BF32"/>
    <mergeCell ref="BE33:BF33"/>
    <mergeCell ref="BE34:BF34"/>
    <mergeCell ref="BE40:BF40"/>
    <mergeCell ref="BE41:BF41"/>
    <mergeCell ref="BE42:BF42"/>
    <mergeCell ref="BE52:BF52"/>
    <mergeCell ref="BE53:BF53"/>
    <mergeCell ref="BE54:BF54"/>
    <mergeCell ref="BE61:BF61"/>
    <mergeCell ref="BE62:BF62"/>
    <mergeCell ref="BE77:BF77"/>
  </mergeCells>
  <conditionalFormatting sqref="D263:O263">
    <cfRule type="cellIs" dxfId="78" priority="26" operator="greaterThan">
      <formula>0</formula>
    </cfRule>
  </conditionalFormatting>
  <conditionalFormatting sqref="D264:O264">
    <cfRule type="cellIs" dxfId="77" priority="10" operator="equal">
      <formula>"N/A"</formula>
    </cfRule>
    <cfRule type="cellIs" dxfId="76" priority="11" operator="greaterThan">
      <formula>0.95</formula>
    </cfRule>
    <cfRule type="cellIs" dxfId="75" priority="12" operator="lessThan">
      <formula>0.75</formula>
    </cfRule>
  </conditionalFormatting>
  <conditionalFormatting sqref="E63">
    <cfRule type="cellIs" dxfId="74" priority="7" operator="notEqual">
      <formula>"Auto-Filled"</formula>
    </cfRule>
  </conditionalFormatting>
  <conditionalFormatting sqref="E112">
    <cfRule type="cellIs" dxfId="73" priority="6" operator="notEqual">
      <formula>"Auto-Filled"</formula>
    </cfRule>
  </conditionalFormatting>
  <conditionalFormatting sqref="E165">
    <cfRule type="cellIs" dxfId="72" priority="2" operator="notEqual">
      <formula>"Auto-Filled"</formula>
    </cfRule>
  </conditionalFormatting>
  <conditionalFormatting sqref="E5:J5">
    <cfRule type="cellIs" dxfId="71" priority="8" operator="notEqual">
      <formula>"Auto-Filled"</formula>
    </cfRule>
  </conditionalFormatting>
  <conditionalFormatting sqref="O265">
    <cfRule type="cellIs" dxfId="70" priority="3" operator="equal">
      <formula>"N/A"</formula>
    </cfRule>
    <cfRule type="cellIs" dxfId="69" priority="4" operator="greaterThan">
      <formula>0.95</formula>
    </cfRule>
    <cfRule type="cellIs" dxfId="68" priority="5" operator="lessThan">
      <formula>0.75</formula>
    </cfRule>
  </conditionalFormatting>
  <conditionalFormatting sqref="R220:R223">
    <cfRule type="cellIs" dxfId="67" priority="13" operator="greaterThan">
      <formula>0</formula>
    </cfRule>
  </conditionalFormatting>
  <conditionalFormatting sqref="R223">
    <cfRule type="cellIs" dxfId="66" priority="9" operator="notEqual">
      <formula>""</formula>
    </cfRule>
  </conditionalFormatting>
  <conditionalFormatting sqref="Z66:BB66">
    <cfRule type="cellIs" dxfId="65" priority="24" operator="equal">
      <formula>"Verify"</formula>
    </cfRule>
  </conditionalFormatting>
  <conditionalFormatting sqref="Z128:BC128">
    <cfRule type="cellIs" dxfId="64" priority="22" operator="equal">
      <formula>"Verify"</formula>
    </cfRule>
  </conditionalFormatting>
  <conditionalFormatting sqref="Z190:BC190">
    <cfRule type="cellIs" dxfId="63" priority="20" operator="equal">
      <formula>"Verify"</formula>
    </cfRule>
  </conditionalFormatting>
  <conditionalFormatting sqref="Z283:BC283">
    <cfRule type="cellIs" dxfId="62" priority="17" operator="equal">
      <formula>"Verify"</formula>
    </cfRule>
  </conditionalFormatting>
  <conditionalFormatting sqref="Z345:BC345">
    <cfRule type="cellIs" dxfId="61" priority="15" operator="equal">
      <formula>"Verify"</formula>
    </cfRule>
  </conditionalFormatting>
  <conditionalFormatting sqref="Z11:BD34 Z42:BB65 Z73:BD96 Z104:BC127 Z135:BD158 Z166:BC189 Z197:BD220 Z228:BD251 Z259:BC282 Z290:BD313 Z321:BC344 Z352:BD375">
    <cfRule type="cellIs" dxfId="60" priority="27" operator="lessThan">
      <formula>MxChgRate2</formula>
    </cfRule>
    <cfRule type="cellIs" dxfId="59" priority="28" operator="greaterThan">
      <formula>MxDisch2</formula>
    </cfRule>
    <cfRule type="expression" dxfId="58" priority="29">
      <formula>(#REF!="Hourly Profile")</formula>
    </cfRule>
  </conditionalFormatting>
  <conditionalFormatting sqref="Z36:BD36">
    <cfRule type="cellIs" dxfId="57" priority="25" operator="equal">
      <formula>"Verify"</formula>
    </cfRule>
  </conditionalFormatting>
  <conditionalFormatting sqref="Z97:BD97">
    <cfRule type="cellIs" dxfId="56" priority="23" operator="equal">
      <formula>"Verify"</formula>
    </cfRule>
  </conditionalFormatting>
  <conditionalFormatting sqref="Z159:BD159">
    <cfRule type="cellIs" dxfId="55" priority="21" operator="equal">
      <formula>"Verify"</formula>
    </cfRule>
  </conditionalFormatting>
  <conditionalFormatting sqref="Z221:BD221">
    <cfRule type="cellIs" dxfId="54" priority="19" operator="equal">
      <formula>"Verify"</formula>
    </cfRule>
  </conditionalFormatting>
  <conditionalFormatting sqref="Z252:BD252">
    <cfRule type="cellIs" dxfId="53" priority="18" operator="equal">
      <formula>"Verify"</formula>
    </cfRule>
  </conditionalFormatting>
  <conditionalFormatting sqref="Z314:BD314">
    <cfRule type="cellIs" dxfId="52" priority="16" operator="equal">
      <formula>"Verify"</formula>
    </cfRule>
  </conditionalFormatting>
  <conditionalFormatting sqref="Z376:BD376">
    <cfRule type="cellIs" dxfId="51" priority="14" operator="equal">
      <formula>"Verify"</formula>
    </cfRule>
  </conditionalFormatting>
  <dataValidations count="8">
    <dataValidation type="decimal" errorStyle="warning" allowBlank="1" showInputMessage="1" showErrorMessage="1" errorTitle="Out of Range" error="Charging or Discharging input is above Maximum range as entered on Part IV" promptTitle="Representative Operation Profile" prompt="Enter Representative Profile for Charging (as a negative up to the Maximum Charge Rate as entered on Part IV) and Discharging (as a positive up to the Maximum Discharge Rate as entered on Part IV) in MW." sqref="Z11:BD34 Z73:BD96 Z135:BD158 Z197:BD220 Z228:BD251 Z290:BD313 Z352:BD375 Z321:BC344 Z259:BC282 Z166:BC189 Z104:BC127 Z42:BB65" xr:uid="{42DF70E0-0C67-42E8-B37B-53AF2D5091A4}">
      <formula1>-MxChgRate1</formula1>
      <formula2>MxDisch1</formula2>
    </dataValidation>
    <dataValidation allowBlank="1" showInputMessage="1" showErrorMessage="1" promptTitle="2022 NERC Holiday" prompt="Christmas, 2022 NERC Holiday" sqref="AY350" xr:uid="{AF313AC8-06F9-40D9-99CE-C0C3615AC060}"/>
    <dataValidation allowBlank="1" showInputMessage="1" showErrorMessage="1" promptTitle="2022 NERC Holiday" prompt="Thanksgiving, 2022 NERC Holiday" sqref="AW319" xr:uid="{CF8413FB-3A38-4D27-8B3C-CA5D81084F54}"/>
    <dataValidation allowBlank="1" showInputMessage="1" showErrorMessage="1" promptTitle="2022 NERC Holiday" prompt="Labor Day, 2022 NERC Holiday" sqref="AD257" xr:uid="{7384449F-80DA-4C49-9D97-08156D91451A}"/>
    <dataValidation allowBlank="1" showInputMessage="1" showErrorMessage="1" promptTitle="2022 NERC Holiday" prompt="Independence Day, 2022 NERC Holiday" sqref="AC195" xr:uid="{905EEBED-FD2B-4E6C-8E6B-E06B69B6FC89}"/>
    <dataValidation allowBlank="1" showInputMessage="1" showErrorMessage="1" promptTitle="2022 NERC Holiday" prompt="Memorial Day, 2022 NERC Holiday" sqref="BC133" xr:uid="{5AC60BFB-8559-4CCF-A610-DBA5DC75FAF7}"/>
    <dataValidation allowBlank="1" showErrorMessage="1" sqref="BA319 BA195 AC226 AB257 AC288 AB319 AC350 AX350" xr:uid="{2B98AB7B-E413-4C5D-8FE8-EDDA04595437}"/>
    <dataValidation allowBlank="1" showInputMessage="1" showErrorMessage="1" promptTitle="2018 NERC Holiday" prompt="Memorial Day, 2018 NERC Holiday" sqref="BA226 BA288 BA350" xr:uid="{A465B5AC-EB8F-4E14-85EB-A9E10C0924FB}"/>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93D00A3F-08BC-4B09-BB50-AB1F3A77E64E}">
            <xm:f>NOT('Part IV'!$J$8="Yes")</xm:f>
            <x14:dxf>
              <font>
                <color theme="0" tint="-0.499984740745262"/>
              </font>
              <fill>
                <patternFill>
                  <bgColor theme="0" tint="-0.499984740745262"/>
                </patternFill>
              </fill>
            </x14:dxf>
          </x14:cfRule>
          <xm:sqref>B2:Q12 X2:BJ377 B13:B24 Q13:Q24 B25:Q272</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B1:AP94"/>
  <sheetViews>
    <sheetView showGridLines="0" zoomScale="70" zoomScaleNormal="70" workbookViewId="0">
      <selection activeCell="G11" sqref="G11"/>
    </sheetView>
  </sheetViews>
  <sheetFormatPr defaultColWidth="9.1796875" defaultRowHeight="14" x14ac:dyDescent="0.3"/>
  <cols>
    <col min="1" max="1" width="3.453125" style="13" customWidth="1"/>
    <col min="2" max="3" width="3.7265625" style="13" customWidth="1"/>
    <col min="4" max="4" width="9.7265625" style="13" customWidth="1"/>
    <col min="5" max="5" width="10.81640625" style="13" customWidth="1"/>
    <col min="6" max="6" width="16" style="13" customWidth="1"/>
    <col min="7" max="7" width="12.26953125" style="13" customWidth="1"/>
    <col min="8" max="8" width="11" style="13" customWidth="1"/>
    <col min="9" max="9" width="4.7265625" style="13" customWidth="1"/>
    <col min="10" max="10" width="12" style="13" customWidth="1"/>
    <col min="11" max="11" width="3.7265625" style="13" customWidth="1"/>
    <col min="12" max="16" width="9.1796875" style="13"/>
    <col min="17" max="17" width="15" style="13" customWidth="1"/>
    <col min="18" max="18" width="14.7265625" style="13" customWidth="1"/>
    <col min="19" max="19" width="11.26953125" style="13" customWidth="1"/>
    <col min="20" max="20" width="17.7265625" style="13" customWidth="1"/>
    <col min="21" max="22" width="16.1796875" style="13" customWidth="1"/>
    <col min="23" max="24" width="9.1796875" style="13"/>
    <col min="25" max="25" width="43.453125" style="13" customWidth="1"/>
    <col min="26" max="16384" width="9.1796875" style="13"/>
  </cols>
  <sheetData>
    <row r="1" spans="2:42" ht="14.5" thickBot="1" x14ac:dyDescent="0.35"/>
    <row r="2" spans="2:42" x14ac:dyDescent="0.3">
      <c r="B2" s="8" t="str">
        <f>"Version " &amp; Version</f>
        <v>Version RD2 FINAL</v>
      </c>
      <c r="C2" s="44"/>
      <c r="D2" s="1"/>
      <c r="E2" s="1"/>
      <c r="F2" s="1"/>
      <c r="G2" s="1"/>
      <c r="H2" s="1"/>
      <c r="I2" s="1"/>
      <c r="J2" s="1"/>
      <c r="K2" s="14"/>
      <c r="P2" s="131" t="str">
        <f>"Version " &amp; Version</f>
        <v>Version RD2 FINAL</v>
      </c>
      <c r="Q2" s="125"/>
      <c r="R2" s="125"/>
      <c r="S2" s="125"/>
      <c r="T2" s="125"/>
      <c r="U2" s="125"/>
      <c r="V2" s="125"/>
      <c r="W2" s="126"/>
    </row>
    <row r="3" spans="2:42" ht="15" x14ac:dyDescent="0.3">
      <c r="B3" s="357" t="s">
        <v>187</v>
      </c>
      <c r="C3" s="358"/>
      <c r="D3" s="358"/>
      <c r="E3" s="358"/>
      <c r="F3" s="358"/>
      <c r="G3" s="358"/>
      <c r="H3" s="358"/>
      <c r="I3" s="358"/>
      <c r="J3" s="358"/>
      <c r="K3" s="359"/>
      <c r="P3" s="127"/>
      <c r="Q3" s="47"/>
      <c r="R3" s="47"/>
      <c r="S3" s="47"/>
      <c r="T3" s="47"/>
      <c r="U3" s="47"/>
      <c r="V3" s="47"/>
      <c r="W3" s="74"/>
    </row>
    <row r="4" spans="2:42" ht="15" x14ac:dyDescent="0.3">
      <c r="B4" s="357" t="str">
        <f>IF('Part IV'!J8="Yes","Pricing Information - Phase 1","Pricing Information")</f>
        <v>Pricing Information</v>
      </c>
      <c r="C4" s="358"/>
      <c r="D4" s="358"/>
      <c r="E4" s="358"/>
      <c r="F4" s="358"/>
      <c r="G4" s="358"/>
      <c r="H4" s="358"/>
      <c r="I4" s="358"/>
      <c r="J4" s="358"/>
      <c r="K4" s="359"/>
      <c r="P4" s="483" t="s">
        <v>188</v>
      </c>
      <c r="Q4" s="484"/>
      <c r="R4" s="484"/>
      <c r="S4" s="484"/>
      <c r="T4" s="484"/>
      <c r="U4" s="484"/>
      <c r="V4" s="484"/>
      <c r="W4" s="485"/>
    </row>
    <row r="5" spans="2:42" ht="15" x14ac:dyDescent="0.3">
      <c r="B5" s="65"/>
      <c r="C5" s="36"/>
      <c r="D5" s="36"/>
      <c r="E5" s="36"/>
      <c r="F5" s="36"/>
      <c r="G5" s="36"/>
      <c r="H5" s="36"/>
      <c r="I5" s="36"/>
      <c r="J5" s="36"/>
      <c r="K5" s="67"/>
      <c r="P5" s="127"/>
      <c r="Q5" s="47"/>
      <c r="R5" s="47"/>
      <c r="S5" s="47"/>
      <c r="T5" s="47"/>
      <c r="U5" s="47"/>
      <c r="V5" s="47"/>
      <c r="W5" s="74"/>
    </row>
    <row r="6" spans="2:42" ht="15.75" customHeight="1" x14ac:dyDescent="0.35">
      <c r="B6" s="106"/>
      <c r="C6" s="107"/>
      <c r="D6" s="107"/>
      <c r="E6" s="107"/>
      <c r="F6" s="107"/>
      <c r="G6" s="107"/>
      <c r="H6" s="107"/>
      <c r="I6" s="107"/>
      <c r="J6" s="107"/>
      <c r="K6" s="108"/>
      <c r="P6" s="127"/>
      <c r="Q6" s="6" t="s">
        <v>26</v>
      </c>
      <c r="R6" s="441" t="str">
        <f>IF(ProjTitle="","Auto-Filled",ProjTitle)</f>
        <v>Auto-Filled</v>
      </c>
      <c r="S6" s="441"/>
      <c r="T6" s="441"/>
      <c r="U6" s="441"/>
      <c r="V6" s="47"/>
      <c r="W6" s="74"/>
      <c r="X6" s="34" t="str">
        <f>IF(N6="","&lt;&lt;&lt; Enter Information in Part II","")</f>
        <v>&lt;&lt;&lt; Enter Information in Part II</v>
      </c>
    </row>
    <row r="7" spans="2:42" ht="15.5" x14ac:dyDescent="0.35">
      <c r="B7" s="65"/>
      <c r="C7" s="109" t="s">
        <v>26</v>
      </c>
      <c r="D7" s="6"/>
      <c r="E7" s="6"/>
      <c r="F7" s="441" t="str">
        <f>IF(ProjTitle="","Auto-Filled",ProjTitle)</f>
        <v>Auto-Filled</v>
      </c>
      <c r="G7" s="441"/>
      <c r="H7" s="441"/>
      <c r="I7" s="441"/>
      <c r="J7" s="441"/>
      <c r="K7" s="108"/>
      <c r="L7" s="34" t="str">
        <f>IF(B7="","&lt;&lt;&lt; Enter Information in Part II","")</f>
        <v>&lt;&lt;&lt; Enter Information in Part II</v>
      </c>
      <c r="P7" s="127"/>
      <c r="Q7" s="47"/>
      <c r="R7" s="47"/>
      <c r="S7" s="47"/>
      <c r="T7" s="47"/>
      <c r="U7" s="47"/>
      <c r="V7" s="47"/>
      <c r="W7" s="74"/>
    </row>
    <row r="8" spans="2:42" ht="15.5" x14ac:dyDescent="0.35">
      <c r="B8" s="65"/>
      <c r="C8" s="36"/>
      <c r="D8" s="110"/>
      <c r="E8" s="6"/>
      <c r="F8" s="6"/>
      <c r="G8"/>
      <c r="H8"/>
      <c r="I8"/>
      <c r="J8"/>
      <c r="K8" s="67"/>
      <c r="P8" s="127"/>
      <c r="Q8" s="47"/>
      <c r="R8" s="47"/>
      <c r="S8" s="47"/>
      <c r="T8" s="47"/>
      <c r="U8" s="47"/>
      <c r="V8" s="47"/>
      <c r="W8" s="74"/>
    </row>
    <row r="9" spans="2:42" ht="15.5" x14ac:dyDescent="0.35">
      <c r="B9" s="65"/>
      <c r="C9" s="36"/>
      <c r="D9" s="59" t="s">
        <v>32</v>
      </c>
      <c r="E9" s="6"/>
      <c r="F9" s="6"/>
      <c r="G9" s="264" t="str">
        <f>IF('Part III'!J21="","Auto-Filled",'Part III'!J21)</f>
        <v>Auto-Filled</v>
      </c>
      <c r="H9"/>
      <c r="I9"/>
      <c r="J9"/>
      <c r="K9" s="67"/>
      <c r="L9" s="34" t="str">
        <f>IF(G9="Auto-Filled","&lt;&lt;&lt; Enter Information in Part III","")</f>
        <v>&lt;&lt;&lt; Enter Information in Part III</v>
      </c>
      <c r="P9" s="127"/>
      <c r="Q9" s="486" t="s">
        <v>189</v>
      </c>
      <c r="R9" s="486"/>
      <c r="S9" s="486"/>
      <c r="T9" s="486"/>
      <c r="U9" s="486"/>
      <c r="V9" s="486"/>
      <c r="W9" s="74"/>
      <c r="Z9" s="267" t="s">
        <v>190</v>
      </c>
      <c r="AA9" s="267">
        <f>YEAR(EvalCOD1)</f>
        <v>1900</v>
      </c>
      <c r="AB9" s="267"/>
      <c r="AC9" s="267"/>
    </row>
    <row r="10" spans="2:42" ht="15.5" x14ac:dyDescent="0.35">
      <c r="B10" s="65"/>
      <c r="C10" s="36"/>
      <c r="D10" s="5"/>
      <c r="E10" s="6"/>
      <c r="F10" s="6"/>
      <c r="G10"/>
      <c r="H10"/>
      <c r="I10"/>
      <c r="J10"/>
      <c r="K10" s="67"/>
      <c r="P10" s="127"/>
      <c r="Q10" s="47"/>
      <c r="R10" s="47"/>
      <c r="S10" s="47"/>
      <c r="T10" s="47"/>
      <c r="U10" s="47"/>
      <c r="V10" s="47"/>
      <c r="W10" s="74"/>
      <c r="Z10" s="267" t="s">
        <v>191</v>
      </c>
      <c r="AA10" s="267">
        <f>MONTH(EvalCOD1)</f>
        <v>1</v>
      </c>
      <c r="AB10" s="267"/>
      <c r="AC10" s="267"/>
    </row>
    <row r="11" spans="2:42" ht="62" x14ac:dyDescent="0.35">
      <c r="B11" s="65"/>
      <c r="C11" s="36"/>
      <c r="D11" s="59" t="s">
        <v>192</v>
      </c>
      <c r="E11" s="6"/>
      <c r="F11" s="6"/>
      <c r="G11" s="122"/>
      <c r="H11" s="32" t="s">
        <v>193</v>
      </c>
      <c r="I11"/>
      <c r="J11"/>
      <c r="K11" s="67"/>
      <c r="L11" s="34" t="str">
        <f>IF(G11="","&lt;&lt;&lt; Required Information","")</f>
        <v>&lt;&lt;&lt; Required Information</v>
      </c>
      <c r="P11" s="127"/>
      <c r="Q11" s="114" t="s">
        <v>194</v>
      </c>
      <c r="R11" s="114" t="s">
        <v>195</v>
      </c>
      <c r="S11" s="114" t="s">
        <v>196</v>
      </c>
      <c r="T11" s="117" t="s">
        <v>197</v>
      </c>
      <c r="U11" s="284" t="s">
        <v>198</v>
      </c>
      <c r="V11" s="284" t="s">
        <v>199</v>
      </c>
      <c r="W11" s="74"/>
      <c r="Y11" s="61"/>
      <c r="Z11" s="61"/>
      <c r="AA11" s="61"/>
      <c r="AB11" s="61"/>
      <c r="AC11" s="61"/>
      <c r="AD11" s="61"/>
      <c r="AE11" s="61"/>
      <c r="AF11" s="61"/>
      <c r="AG11" s="61"/>
      <c r="AH11" s="61"/>
      <c r="AI11" s="61"/>
      <c r="AJ11" s="61"/>
      <c r="AK11" s="61"/>
      <c r="AL11" s="61"/>
      <c r="AM11" s="61"/>
      <c r="AN11" s="61"/>
      <c r="AO11" s="61"/>
      <c r="AP11" s="61"/>
    </row>
    <row r="12" spans="2:42" ht="15.5" x14ac:dyDescent="0.35">
      <c r="B12" s="65"/>
      <c r="C12" s="111"/>
      <c r="D12" s="110"/>
      <c r="E12" s="112"/>
      <c r="F12" s="112"/>
      <c r="G12" s="112"/>
      <c r="H12" s="112"/>
      <c r="I12" s="112"/>
      <c r="J12" s="112"/>
      <c r="K12" s="67"/>
      <c r="P12" s="127"/>
      <c r="Q12" s="119">
        <v>1</v>
      </c>
      <c r="R12" s="282">
        <f t="shared" ref="R12:R41" si="0">IF(ISBLANK(EstCOD),2026+Q12,YEAR(EstCOD)+Q12-1)</f>
        <v>2027</v>
      </c>
      <c r="S12" s="283">
        <f>IFERROR(VLOOKUP(R12,Tables!$B$22:$C$57,2,FALSE),45)</f>
        <v>65</v>
      </c>
      <c r="T12" s="283">
        <f t="shared" ref="T12:T41" si="1">F16</f>
        <v>0</v>
      </c>
      <c r="U12" s="132" t="str">
        <f>IF(G$9="CPEC",IF(S12=0,IF(F16&gt;0,"FAIL",IF(F16*1.0225&gt;S12,"FAIL","PASS")),IF(F16*1.0225&gt;S12,"FAIL","PASS")),"PASS")</f>
        <v>PASS</v>
      </c>
      <c r="V12" s="132" t="str">
        <f>IF(T12=0,"PASS",IF(Q12&lt;3,"PASS",IF(ROUND(T12,2)=ROUND(T11*T11/T10,2),"PASS",IF(OR(R12=2033,R12=2034),"PASS","FAIL"))))</f>
        <v>PASS</v>
      </c>
      <c r="W12" s="74"/>
      <c r="X12" s="104" t="str">
        <f>IF(V12="FAIL", "Check the statement in L18","")</f>
        <v/>
      </c>
      <c r="Y12" s="61"/>
      <c r="Z12" s="61"/>
      <c r="AA12" s="61"/>
      <c r="AB12" s="304"/>
      <c r="AC12" s="61"/>
      <c r="AD12" s="61"/>
      <c r="AE12" s="61"/>
      <c r="AF12" s="61"/>
      <c r="AG12" s="61"/>
      <c r="AH12" s="61"/>
      <c r="AI12" s="61"/>
      <c r="AJ12" s="61"/>
      <c r="AK12" s="61"/>
      <c r="AL12" s="61"/>
      <c r="AM12" s="61"/>
      <c r="AN12" s="61"/>
      <c r="AO12" s="61"/>
      <c r="AP12" s="61"/>
    </row>
    <row r="13" spans="2:42" ht="15.5" x14ac:dyDescent="0.35">
      <c r="B13" s="65"/>
      <c r="C13" s="111"/>
      <c r="D13" s="110"/>
      <c r="E13" s="112"/>
      <c r="F13" s="112"/>
      <c r="G13" s="112"/>
      <c r="H13" s="112"/>
      <c r="I13" s="112"/>
      <c r="J13" s="112"/>
      <c r="K13" s="67"/>
      <c r="P13" s="127"/>
      <c r="Q13" s="119">
        <v>2</v>
      </c>
      <c r="R13" s="282">
        <f t="shared" si="0"/>
        <v>2028</v>
      </c>
      <c r="S13" s="283">
        <f>IFERROR(VLOOKUP(R13,Tables!$B$22:$C$57,2,FALSE),45)</f>
        <v>65</v>
      </c>
      <c r="T13" s="283">
        <f t="shared" si="1"/>
        <v>0</v>
      </c>
      <c r="U13" s="132" t="str">
        <f t="shared" ref="U13:U41" si="2">IF(G$9="CPEC",IF(S13=0,IF(F17&gt;0,"FAIL",IF(F17*1.0225&gt;S13,"FAIL","PASS")),IF(F17*1.0225&gt;S13,"FAIL","PASS")),"PASS")</f>
        <v>PASS</v>
      </c>
      <c r="V13" s="132" t="str">
        <f t="shared" ref="V13:V41" si="3">IF(T13=0,"PASS",IF(Q13&lt;3,"PASS",IF(ROUND(T13,2)=ROUND(T12*T12/T11,2),"PASS",IF(OR(R13=2033,R13=2034),"PASS","FAIL"))))</f>
        <v>PASS</v>
      </c>
      <c r="W13" s="74"/>
      <c r="X13" s="104" t="str">
        <f t="shared" ref="X13:X41" si="4">IF(V13="FAIL", "Check the statement in L18","")</f>
        <v/>
      </c>
      <c r="Y13" s="61"/>
      <c r="Z13" s="61"/>
      <c r="AA13" s="61"/>
      <c r="AB13" s="304"/>
      <c r="AC13" s="61"/>
      <c r="AD13" s="61"/>
      <c r="AE13" s="61"/>
      <c r="AF13" s="61"/>
      <c r="AG13" s="61"/>
      <c r="AH13" s="61"/>
      <c r="AI13" s="61"/>
      <c r="AJ13" s="61"/>
      <c r="AK13" s="61"/>
      <c r="AL13" s="61"/>
      <c r="AM13" s="61"/>
      <c r="AN13" s="61"/>
      <c r="AO13" s="61"/>
      <c r="AP13" s="61"/>
    </row>
    <row r="14" spans="2:42" ht="31.5" customHeight="1" x14ac:dyDescent="0.35">
      <c r="B14" s="65"/>
      <c r="C14" s="36"/>
      <c r="D14" s="110"/>
      <c r="E14" s="113"/>
      <c r="F14" s="493" t="s">
        <v>200</v>
      </c>
      <c r="G14" s="493"/>
      <c r="H14" s="115"/>
      <c r="I14" s="47"/>
      <c r="J14" s="116"/>
      <c r="K14" s="67"/>
      <c r="L14" s="34" t="str">
        <f>IF(COUNT(F16:G45)&lt;G11,"&lt;&lt;&lt; Required Information","")</f>
        <v/>
      </c>
      <c r="P14" s="127"/>
      <c r="Q14" s="119">
        <v>3</v>
      </c>
      <c r="R14" s="282">
        <f t="shared" si="0"/>
        <v>2029</v>
      </c>
      <c r="S14" s="283">
        <f>IFERROR(VLOOKUP(R14,Tables!$B$22:$C$57,2,FALSE),45)</f>
        <v>65</v>
      </c>
      <c r="T14" s="283">
        <f t="shared" si="1"/>
        <v>0</v>
      </c>
      <c r="U14" s="132" t="str">
        <f t="shared" si="2"/>
        <v>PASS</v>
      </c>
      <c r="V14" s="132" t="str">
        <f t="shared" si="3"/>
        <v>PASS</v>
      </c>
      <c r="W14" s="74"/>
      <c r="X14" s="104" t="str">
        <f t="shared" si="4"/>
        <v/>
      </c>
      <c r="Y14" s="61"/>
      <c r="Z14" s="61"/>
      <c r="AA14" s="61"/>
      <c r="AB14" s="304"/>
      <c r="AC14" s="61"/>
      <c r="AD14" s="61"/>
      <c r="AE14" s="61"/>
      <c r="AF14" s="61"/>
      <c r="AG14" s="61"/>
      <c r="AH14" s="61"/>
      <c r="AI14" s="61"/>
      <c r="AJ14" s="61"/>
      <c r="AK14" s="61"/>
      <c r="AL14" s="61"/>
      <c r="AM14" s="61"/>
      <c r="AN14" s="61"/>
      <c r="AO14" s="61"/>
      <c r="AP14" s="61"/>
    </row>
    <row r="15" spans="2:42" ht="47.25" customHeight="1" x14ac:dyDescent="0.35">
      <c r="B15" s="65"/>
      <c r="C15" s="36"/>
      <c r="D15" s="110"/>
      <c r="E15" s="117" t="s">
        <v>194</v>
      </c>
      <c r="F15" s="493" t="s">
        <v>201</v>
      </c>
      <c r="G15" s="493"/>
      <c r="H15" s="115"/>
      <c r="I15" s="47"/>
      <c r="J15" s="118"/>
      <c r="K15" s="67"/>
      <c r="P15" s="127"/>
      <c r="Q15" s="119">
        <v>4</v>
      </c>
      <c r="R15" s="282">
        <f t="shared" si="0"/>
        <v>2030</v>
      </c>
      <c r="S15" s="283">
        <f>IFERROR(VLOOKUP(R15,Tables!$B$22:$C$57,2,FALSE),45)</f>
        <v>65</v>
      </c>
      <c r="T15" s="283">
        <f t="shared" si="1"/>
        <v>0</v>
      </c>
      <c r="U15" s="132" t="str">
        <f t="shared" si="2"/>
        <v>PASS</v>
      </c>
      <c r="V15" s="132" t="str">
        <f t="shared" si="3"/>
        <v>PASS</v>
      </c>
      <c r="W15" s="74"/>
      <c r="X15" s="104" t="str">
        <f t="shared" si="4"/>
        <v/>
      </c>
      <c r="Y15" s="61"/>
      <c r="Z15" s="61"/>
      <c r="AA15" s="61"/>
      <c r="AB15" s="304"/>
      <c r="AC15" s="61"/>
      <c r="AD15" s="61"/>
      <c r="AE15" s="61"/>
      <c r="AF15" s="61"/>
      <c r="AG15" s="61"/>
      <c r="AH15" s="61"/>
      <c r="AI15" s="61"/>
      <c r="AJ15" s="61"/>
      <c r="AK15" s="61"/>
      <c r="AL15" s="61"/>
      <c r="AM15" s="61"/>
      <c r="AN15" s="61"/>
      <c r="AO15" s="61"/>
      <c r="AP15" s="61"/>
    </row>
    <row r="16" spans="2:42" ht="17.25" customHeight="1" x14ac:dyDescent="0.35">
      <c r="B16" s="65"/>
      <c r="C16" s="36"/>
      <c r="D16" s="110"/>
      <c r="E16" s="137">
        <v>1</v>
      </c>
      <c r="F16" s="482"/>
      <c r="G16" s="482"/>
      <c r="H16" s="120"/>
      <c r="I16" s="47"/>
      <c r="J16" s="121"/>
      <c r="K16" s="67"/>
      <c r="L16" s="487" t="str">
        <f>B$3 &amp; " - Section 2.2.1.3.(a) check"</f>
        <v>Part VI (a)  - Section 2.2.1.3.(a) check</v>
      </c>
      <c r="M16" s="488"/>
      <c r="N16" s="488"/>
      <c r="O16" s="489"/>
      <c r="P16" s="127"/>
      <c r="Q16" s="119">
        <v>5</v>
      </c>
      <c r="R16" s="282">
        <f t="shared" si="0"/>
        <v>2031</v>
      </c>
      <c r="S16" s="283">
        <f>IFERROR(VLOOKUP(R16,Tables!$B$22:$C$57,2,FALSE),45)</f>
        <v>65</v>
      </c>
      <c r="T16" s="283">
        <f t="shared" si="1"/>
        <v>0</v>
      </c>
      <c r="U16" s="132" t="str">
        <f t="shared" si="2"/>
        <v>PASS</v>
      </c>
      <c r="V16" s="132" t="str">
        <f t="shared" si="3"/>
        <v>PASS</v>
      </c>
      <c r="W16" s="74"/>
      <c r="X16" s="104" t="str">
        <f t="shared" si="4"/>
        <v/>
      </c>
      <c r="Y16" s="61"/>
      <c r="Z16" s="61"/>
      <c r="AA16" s="61"/>
      <c r="AB16" s="304"/>
      <c r="AC16" s="61"/>
      <c r="AD16" s="61"/>
      <c r="AE16" s="61"/>
      <c r="AF16" s="61"/>
      <c r="AG16" s="61"/>
      <c r="AH16" s="61"/>
      <c r="AI16" s="61"/>
      <c r="AJ16" s="61"/>
      <c r="AK16" s="61"/>
      <c r="AL16" s="61"/>
      <c r="AM16" s="61"/>
      <c r="AN16" s="61"/>
      <c r="AO16" s="61"/>
      <c r="AP16" s="61"/>
    </row>
    <row r="17" spans="2:42" ht="16.5" customHeight="1" x14ac:dyDescent="0.35">
      <c r="B17" s="65"/>
      <c r="C17" s="36"/>
      <c r="D17" s="110"/>
      <c r="E17" s="119">
        <v>2</v>
      </c>
      <c r="F17" s="482"/>
      <c r="G17" s="482"/>
      <c r="H17" s="120"/>
      <c r="I17" s="47"/>
      <c r="J17" s="121"/>
      <c r="K17" s="67"/>
      <c r="L17" s="490"/>
      <c r="M17" s="491"/>
      <c r="N17" s="491"/>
      <c r="O17" s="492"/>
      <c r="P17" s="127"/>
      <c r="Q17" s="119">
        <v>6</v>
      </c>
      <c r="R17" s="282">
        <f t="shared" si="0"/>
        <v>2032</v>
      </c>
      <c r="S17" s="283">
        <f>IFERROR(VLOOKUP(R17,Tables!$B$22:$C$57,2,FALSE),45)</f>
        <v>65</v>
      </c>
      <c r="T17" s="283">
        <f t="shared" si="1"/>
        <v>0</v>
      </c>
      <c r="U17" s="132" t="str">
        <f t="shared" si="2"/>
        <v>PASS</v>
      </c>
      <c r="V17" s="132" t="str">
        <f t="shared" si="3"/>
        <v>PASS</v>
      </c>
      <c r="W17" s="74"/>
      <c r="X17" s="104" t="str">
        <f t="shared" si="4"/>
        <v/>
      </c>
      <c r="Y17" s="61"/>
      <c r="Z17" s="61"/>
      <c r="AA17" s="61"/>
      <c r="AB17" s="304"/>
      <c r="AC17" s="61"/>
      <c r="AD17" s="61"/>
      <c r="AE17" s="61"/>
      <c r="AF17" s="61"/>
      <c r="AG17" s="61"/>
      <c r="AH17" s="61"/>
      <c r="AI17" s="61"/>
      <c r="AJ17" s="61"/>
      <c r="AK17" s="61"/>
      <c r="AL17" s="61"/>
      <c r="AM17" s="61"/>
      <c r="AN17" s="61"/>
      <c r="AO17" s="61"/>
      <c r="AP17" s="61"/>
    </row>
    <row r="18" spans="2:42" ht="15.75" customHeight="1" x14ac:dyDescent="0.35">
      <c r="B18" s="65"/>
      <c r="C18" s="36"/>
      <c r="D18" s="110"/>
      <c r="E18" s="119">
        <v>3</v>
      </c>
      <c r="F18" s="482"/>
      <c r="G18" s="482"/>
      <c r="H18" s="120"/>
      <c r="I18" s="47"/>
      <c r="J18" s="121"/>
      <c r="K18" s="67"/>
      <c r="L18" s="478" t="s">
        <v>202</v>
      </c>
      <c r="M18" s="479"/>
      <c r="N18" s="479"/>
      <c r="O18" s="480"/>
      <c r="P18" s="47"/>
      <c r="Q18" s="119">
        <v>7</v>
      </c>
      <c r="R18" s="282">
        <f t="shared" si="0"/>
        <v>2033</v>
      </c>
      <c r="S18" s="283">
        <f>IFERROR(VLOOKUP(R18,Tables!$B$22:$C$57,2,FALSE),45)</f>
        <v>45</v>
      </c>
      <c r="T18" s="283">
        <f t="shared" si="1"/>
        <v>0</v>
      </c>
      <c r="U18" s="132" t="str">
        <f t="shared" si="2"/>
        <v>PASS</v>
      </c>
      <c r="V18" s="132" t="str">
        <f t="shared" si="3"/>
        <v>PASS</v>
      </c>
      <c r="W18" s="74"/>
      <c r="X18" s="104" t="str">
        <f t="shared" si="4"/>
        <v/>
      </c>
      <c r="Y18" s="61"/>
      <c r="Z18" s="61"/>
      <c r="AA18" s="61"/>
      <c r="AB18" s="304"/>
      <c r="AC18" s="61"/>
      <c r="AD18" s="61"/>
      <c r="AE18" s="61"/>
      <c r="AF18" s="61"/>
      <c r="AG18" s="61"/>
      <c r="AH18" s="61"/>
      <c r="AI18" s="61"/>
      <c r="AJ18" s="61"/>
      <c r="AK18" s="61"/>
      <c r="AL18" s="61"/>
      <c r="AM18" s="61"/>
      <c r="AN18" s="61"/>
      <c r="AO18" s="61"/>
      <c r="AP18" s="61"/>
    </row>
    <row r="19" spans="2:42" ht="15.5" x14ac:dyDescent="0.35">
      <c r="B19" s="65"/>
      <c r="C19" s="36"/>
      <c r="D19" s="110"/>
      <c r="E19" s="119">
        <v>4</v>
      </c>
      <c r="F19" s="482"/>
      <c r="G19" s="482"/>
      <c r="H19" s="120"/>
      <c r="I19" s="47"/>
      <c r="J19" s="121"/>
      <c r="K19" s="67"/>
      <c r="L19" s="478"/>
      <c r="M19" s="479"/>
      <c r="N19" s="479"/>
      <c r="O19" s="480"/>
      <c r="P19" s="127"/>
      <c r="Q19" s="119">
        <v>8</v>
      </c>
      <c r="R19" s="282">
        <f t="shared" si="0"/>
        <v>2034</v>
      </c>
      <c r="S19" s="283">
        <f>IFERROR(VLOOKUP(R19,Tables!$B$22:$C$57,2,FALSE),45)</f>
        <v>45</v>
      </c>
      <c r="T19" s="283">
        <f t="shared" si="1"/>
        <v>0</v>
      </c>
      <c r="U19" s="132" t="str">
        <f t="shared" si="2"/>
        <v>PASS</v>
      </c>
      <c r="V19" s="132" t="str">
        <f t="shared" si="3"/>
        <v>PASS</v>
      </c>
      <c r="W19" s="74"/>
      <c r="X19" s="104" t="str">
        <f t="shared" si="4"/>
        <v/>
      </c>
      <c r="Y19" s="61"/>
      <c r="Z19" s="61"/>
      <c r="AA19" s="61"/>
      <c r="AB19" s="304"/>
      <c r="AC19" s="61"/>
      <c r="AD19" s="61"/>
      <c r="AE19" s="61"/>
      <c r="AF19" s="61"/>
      <c r="AG19" s="61"/>
      <c r="AH19" s="61"/>
      <c r="AI19" s="61"/>
      <c r="AJ19" s="61"/>
      <c r="AK19" s="61"/>
      <c r="AL19" s="61"/>
      <c r="AM19" s="61"/>
      <c r="AN19" s="61"/>
      <c r="AO19" s="61"/>
      <c r="AP19" s="61"/>
    </row>
    <row r="20" spans="2:42" ht="15.5" x14ac:dyDescent="0.35">
      <c r="B20" s="65"/>
      <c r="C20" s="36"/>
      <c r="D20" s="110"/>
      <c r="E20" s="119">
        <v>5</v>
      </c>
      <c r="F20" s="482"/>
      <c r="G20" s="482"/>
      <c r="H20" s="120"/>
      <c r="I20" s="47"/>
      <c r="J20" s="121"/>
      <c r="K20" s="67"/>
      <c r="L20" s="478"/>
      <c r="M20" s="479"/>
      <c r="N20" s="479"/>
      <c r="O20" s="480"/>
      <c r="P20" s="127"/>
      <c r="Q20" s="119">
        <v>9</v>
      </c>
      <c r="R20" s="282">
        <f t="shared" si="0"/>
        <v>2035</v>
      </c>
      <c r="S20" s="283">
        <f>IFERROR(VLOOKUP(R20,Tables!$B$22:$C$57,2,FALSE),45)</f>
        <v>45</v>
      </c>
      <c r="T20" s="283">
        <f t="shared" si="1"/>
        <v>0</v>
      </c>
      <c r="U20" s="132" t="str">
        <f t="shared" si="2"/>
        <v>PASS</v>
      </c>
      <c r="V20" s="132" t="str">
        <f t="shared" si="3"/>
        <v>PASS</v>
      </c>
      <c r="W20" s="74"/>
      <c r="X20" s="104" t="str">
        <f t="shared" si="4"/>
        <v/>
      </c>
      <c r="Y20" s="61"/>
      <c r="Z20" s="61"/>
      <c r="AA20" s="61"/>
      <c r="AB20" s="304"/>
      <c r="AC20" s="61"/>
      <c r="AD20" s="61"/>
      <c r="AE20" s="61"/>
      <c r="AF20" s="61"/>
      <c r="AG20" s="61"/>
      <c r="AH20" s="61"/>
      <c r="AI20" s="61"/>
      <c r="AJ20" s="61"/>
      <c r="AK20" s="61"/>
      <c r="AL20" s="61"/>
      <c r="AM20" s="61"/>
      <c r="AN20" s="61"/>
      <c r="AO20" s="61"/>
      <c r="AP20" s="61"/>
    </row>
    <row r="21" spans="2:42" ht="15.75" customHeight="1" x14ac:dyDescent="0.35">
      <c r="B21" s="65"/>
      <c r="C21" s="36"/>
      <c r="D21" s="110"/>
      <c r="E21" s="119">
        <v>6</v>
      </c>
      <c r="F21" s="482"/>
      <c r="G21" s="482"/>
      <c r="H21" s="120"/>
      <c r="I21" s="47"/>
      <c r="J21" s="121"/>
      <c r="K21" s="67"/>
      <c r="L21" s="478"/>
      <c r="M21" s="479"/>
      <c r="N21" s="479"/>
      <c r="O21" s="480"/>
      <c r="P21" s="127"/>
      <c r="Q21" s="119">
        <v>10</v>
      </c>
      <c r="R21" s="282">
        <f t="shared" si="0"/>
        <v>2036</v>
      </c>
      <c r="S21" s="283">
        <f>IFERROR(VLOOKUP(R21,Tables!$B$22:$C$57,2,FALSE),45)</f>
        <v>45</v>
      </c>
      <c r="T21" s="283">
        <f t="shared" si="1"/>
        <v>0</v>
      </c>
      <c r="U21" s="132" t="str">
        <f t="shared" si="2"/>
        <v>PASS</v>
      </c>
      <c r="V21" s="132" t="str">
        <f t="shared" si="3"/>
        <v>PASS</v>
      </c>
      <c r="W21" s="74"/>
      <c r="X21" s="104" t="str">
        <f t="shared" si="4"/>
        <v/>
      </c>
      <c r="Y21" s="61"/>
      <c r="Z21" s="61"/>
      <c r="AA21" s="61"/>
      <c r="AB21" s="304"/>
      <c r="AC21" s="61"/>
      <c r="AD21" s="61"/>
      <c r="AE21" s="61"/>
      <c r="AF21" s="61"/>
      <c r="AG21" s="61"/>
      <c r="AH21" s="61"/>
      <c r="AI21" s="61"/>
      <c r="AJ21" s="61"/>
      <c r="AK21" s="61"/>
      <c r="AL21" s="61"/>
      <c r="AM21" s="61"/>
      <c r="AN21" s="61"/>
      <c r="AO21" s="61"/>
      <c r="AP21" s="61"/>
    </row>
    <row r="22" spans="2:42" ht="15.5" x14ac:dyDescent="0.35">
      <c r="B22" s="65"/>
      <c r="C22" s="36"/>
      <c r="D22" s="110"/>
      <c r="E22" s="119">
        <v>7</v>
      </c>
      <c r="F22" s="482"/>
      <c r="G22" s="482"/>
      <c r="H22" s="120"/>
      <c r="I22" s="47"/>
      <c r="J22" s="121"/>
      <c r="K22" s="36"/>
      <c r="L22" s="478"/>
      <c r="M22" s="479"/>
      <c r="N22" s="479"/>
      <c r="O22" s="480"/>
      <c r="P22" s="127"/>
      <c r="Q22" s="119">
        <v>11</v>
      </c>
      <c r="R22" s="282">
        <f t="shared" si="0"/>
        <v>2037</v>
      </c>
      <c r="S22" s="283">
        <f>IFERROR(VLOOKUP(R22,Tables!$B$22:$C$57,2,FALSE),45)</f>
        <v>45</v>
      </c>
      <c r="T22" s="283">
        <f t="shared" si="1"/>
        <v>0</v>
      </c>
      <c r="U22" s="132" t="str">
        <f t="shared" si="2"/>
        <v>PASS</v>
      </c>
      <c r="V22" s="132" t="str">
        <f t="shared" si="3"/>
        <v>PASS</v>
      </c>
      <c r="W22" s="74"/>
      <c r="X22" s="104" t="str">
        <f t="shared" si="4"/>
        <v/>
      </c>
      <c r="Y22" s="61"/>
      <c r="Z22" s="61"/>
      <c r="AA22" s="61"/>
      <c r="AB22" s="304"/>
      <c r="AC22" s="61"/>
      <c r="AD22" s="61"/>
      <c r="AE22" s="61"/>
      <c r="AF22" s="61"/>
      <c r="AG22" s="61"/>
      <c r="AH22" s="61"/>
      <c r="AI22" s="61"/>
      <c r="AJ22" s="61"/>
      <c r="AK22" s="61"/>
      <c r="AL22" s="61"/>
      <c r="AM22" s="61"/>
      <c r="AN22" s="61"/>
      <c r="AO22" s="61"/>
      <c r="AP22" s="61"/>
    </row>
    <row r="23" spans="2:42" ht="15.5" x14ac:dyDescent="0.35">
      <c r="B23" s="65"/>
      <c r="C23" s="36"/>
      <c r="D23" s="110"/>
      <c r="E23" s="119">
        <v>8</v>
      </c>
      <c r="F23" s="482"/>
      <c r="G23" s="482"/>
      <c r="H23" s="120"/>
      <c r="I23" s="47"/>
      <c r="J23" s="121"/>
      <c r="K23" s="67"/>
      <c r="L23" s="478"/>
      <c r="M23" s="479"/>
      <c r="N23" s="479"/>
      <c r="O23" s="480"/>
      <c r="P23" s="127"/>
      <c r="Q23" s="119">
        <v>12</v>
      </c>
      <c r="R23" s="282">
        <f t="shared" si="0"/>
        <v>2038</v>
      </c>
      <c r="S23" s="283">
        <f>IFERROR(VLOOKUP(R23,Tables!$B$22:$C$57,2,FALSE),45)</f>
        <v>45</v>
      </c>
      <c r="T23" s="283">
        <f t="shared" si="1"/>
        <v>0</v>
      </c>
      <c r="U23" s="132" t="str">
        <f t="shared" si="2"/>
        <v>PASS</v>
      </c>
      <c r="V23" s="132" t="str">
        <f t="shared" si="3"/>
        <v>PASS</v>
      </c>
      <c r="W23" s="74"/>
      <c r="X23" s="104" t="str">
        <f t="shared" si="4"/>
        <v/>
      </c>
      <c r="Y23" s="61"/>
      <c r="Z23" s="61"/>
      <c r="AA23" s="61"/>
      <c r="AB23" s="304"/>
      <c r="AC23" s="61"/>
      <c r="AD23" s="61"/>
      <c r="AE23" s="61"/>
      <c r="AF23" s="61"/>
      <c r="AG23" s="61"/>
      <c r="AH23" s="61"/>
      <c r="AI23" s="61"/>
      <c r="AJ23" s="61"/>
      <c r="AK23" s="61"/>
      <c r="AL23" s="61"/>
      <c r="AM23" s="61"/>
      <c r="AN23" s="61"/>
      <c r="AO23" s="61"/>
      <c r="AP23" s="61"/>
    </row>
    <row r="24" spans="2:42" ht="15.5" x14ac:dyDescent="0.35">
      <c r="B24" s="65"/>
      <c r="C24" s="36"/>
      <c r="D24" s="110"/>
      <c r="E24" s="119">
        <v>9</v>
      </c>
      <c r="F24" s="482"/>
      <c r="G24" s="482"/>
      <c r="H24" s="120"/>
      <c r="I24" s="47"/>
      <c r="J24" s="121"/>
      <c r="K24" s="67"/>
      <c r="L24" s="481" t="str">
        <f>IF(COUNTIF(V12:V41,"Fail")&gt;0,"Fail","Pass")</f>
        <v>Pass</v>
      </c>
      <c r="M24" s="481"/>
      <c r="N24" s="481"/>
      <c r="O24" s="481"/>
      <c r="P24" s="127"/>
      <c r="Q24" s="119">
        <v>13</v>
      </c>
      <c r="R24" s="282">
        <f t="shared" si="0"/>
        <v>2039</v>
      </c>
      <c r="S24" s="283">
        <f>IFERROR(VLOOKUP(R24,Tables!$B$22:$C$57,2,FALSE),45)</f>
        <v>45</v>
      </c>
      <c r="T24" s="283">
        <f t="shared" si="1"/>
        <v>0</v>
      </c>
      <c r="U24" s="132" t="str">
        <f t="shared" si="2"/>
        <v>PASS</v>
      </c>
      <c r="V24" s="132" t="str">
        <f t="shared" si="3"/>
        <v>PASS</v>
      </c>
      <c r="W24" s="74"/>
      <c r="X24" s="104" t="str">
        <f t="shared" si="4"/>
        <v/>
      </c>
      <c r="Y24" s="61"/>
      <c r="Z24" s="61"/>
      <c r="AA24" s="61"/>
      <c r="AB24" s="304"/>
      <c r="AC24" s="61"/>
      <c r="AD24" s="61"/>
      <c r="AE24" s="61"/>
      <c r="AF24" s="61"/>
      <c r="AG24" s="61"/>
      <c r="AH24" s="61"/>
      <c r="AI24" s="61"/>
      <c r="AJ24" s="61"/>
      <c r="AK24" s="61"/>
      <c r="AL24" s="61"/>
      <c r="AM24" s="61"/>
      <c r="AN24" s="61"/>
      <c r="AO24" s="61"/>
      <c r="AP24" s="61"/>
    </row>
    <row r="25" spans="2:42" ht="15.65" customHeight="1" x14ac:dyDescent="0.35">
      <c r="B25" s="65"/>
      <c r="C25" s="36"/>
      <c r="D25" s="110"/>
      <c r="E25" s="119">
        <v>10</v>
      </c>
      <c r="F25" s="482"/>
      <c r="G25" s="482"/>
      <c r="H25" s="120"/>
      <c r="I25" s="47"/>
      <c r="J25" s="121"/>
      <c r="K25" s="67"/>
      <c r="L25" s="478" t="s">
        <v>203</v>
      </c>
      <c r="M25" s="479"/>
      <c r="N25" s="479"/>
      <c r="O25" s="480"/>
      <c r="P25" s="127"/>
      <c r="Q25" s="119">
        <v>14</v>
      </c>
      <c r="R25" s="282">
        <f t="shared" si="0"/>
        <v>2040</v>
      </c>
      <c r="S25" s="283">
        <f>IFERROR(VLOOKUP(R25,Tables!$B$22:$C$57,2,FALSE),45)</f>
        <v>45</v>
      </c>
      <c r="T25" s="283">
        <f t="shared" si="1"/>
        <v>0</v>
      </c>
      <c r="U25" s="132" t="str">
        <f t="shared" si="2"/>
        <v>PASS</v>
      </c>
      <c r="V25" s="132" t="str">
        <f t="shared" si="3"/>
        <v>PASS</v>
      </c>
      <c r="W25" s="74"/>
      <c r="X25" s="104" t="str">
        <f t="shared" si="4"/>
        <v/>
      </c>
      <c r="Y25" s="61"/>
      <c r="Z25" s="61"/>
      <c r="AA25" s="61"/>
      <c r="AB25" s="304"/>
      <c r="AC25" s="61"/>
      <c r="AD25" s="61"/>
      <c r="AE25" s="61"/>
      <c r="AF25" s="61"/>
      <c r="AG25" s="61"/>
      <c r="AH25" s="61"/>
      <c r="AI25" s="61"/>
      <c r="AJ25" s="61"/>
      <c r="AK25" s="61"/>
      <c r="AL25" s="61"/>
      <c r="AM25" s="61"/>
      <c r="AN25" s="61"/>
      <c r="AO25" s="61"/>
      <c r="AP25" s="61"/>
    </row>
    <row r="26" spans="2:42" ht="15.75" customHeight="1" x14ac:dyDescent="0.35">
      <c r="B26" s="65"/>
      <c r="C26" s="36"/>
      <c r="D26" s="110"/>
      <c r="E26" s="119">
        <v>11</v>
      </c>
      <c r="F26" s="482"/>
      <c r="G26" s="482"/>
      <c r="H26" s="120"/>
      <c r="I26" s="47"/>
      <c r="J26" s="121"/>
      <c r="K26" s="67"/>
      <c r="L26" s="478"/>
      <c r="M26" s="479"/>
      <c r="N26" s="479"/>
      <c r="O26" s="480"/>
      <c r="P26" s="127"/>
      <c r="Q26" s="119">
        <v>15</v>
      </c>
      <c r="R26" s="282">
        <f t="shared" si="0"/>
        <v>2041</v>
      </c>
      <c r="S26" s="283">
        <f>IFERROR(VLOOKUP(R26,Tables!$B$22:$C$57,2,FALSE),45)</f>
        <v>45</v>
      </c>
      <c r="T26" s="283">
        <f t="shared" si="1"/>
        <v>0</v>
      </c>
      <c r="U26" s="132" t="str">
        <f t="shared" si="2"/>
        <v>PASS</v>
      </c>
      <c r="V26" s="132" t="str">
        <f t="shared" si="3"/>
        <v>PASS</v>
      </c>
      <c r="W26" s="74"/>
      <c r="X26" s="104" t="str">
        <f t="shared" si="4"/>
        <v/>
      </c>
      <c r="Y26" s="61"/>
      <c r="Z26" s="61"/>
      <c r="AA26" s="61"/>
      <c r="AB26" s="304"/>
      <c r="AC26" s="61"/>
      <c r="AD26" s="61"/>
      <c r="AE26" s="61"/>
      <c r="AF26" s="61"/>
      <c r="AG26" s="61"/>
      <c r="AH26" s="61"/>
      <c r="AI26" s="61"/>
      <c r="AJ26" s="61"/>
      <c r="AK26" s="61"/>
      <c r="AL26" s="61"/>
      <c r="AM26" s="61"/>
      <c r="AN26" s="61"/>
      <c r="AO26" s="61"/>
      <c r="AP26" s="61"/>
    </row>
    <row r="27" spans="2:42" ht="15.5" x14ac:dyDescent="0.35">
      <c r="B27" s="65"/>
      <c r="C27" s="36"/>
      <c r="D27" s="110"/>
      <c r="E27" s="119">
        <v>12</v>
      </c>
      <c r="F27" s="482"/>
      <c r="G27" s="482"/>
      <c r="H27" s="120"/>
      <c r="I27" s="47"/>
      <c r="J27" s="121"/>
      <c r="K27" s="67"/>
      <c r="L27" s="478"/>
      <c r="M27" s="479"/>
      <c r="N27" s="479"/>
      <c r="O27" s="480"/>
      <c r="P27" s="127"/>
      <c r="Q27" s="119">
        <v>16</v>
      </c>
      <c r="R27" s="282">
        <f t="shared" si="0"/>
        <v>2042</v>
      </c>
      <c r="S27" s="283">
        <f>IFERROR(VLOOKUP(R27,Tables!$B$22:$C$57,2,FALSE),45)</f>
        <v>45</v>
      </c>
      <c r="T27" s="283">
        <f t="shared" si="1"/>
        <v>0</v>
      </c>
      <c r="U27" s="132" t="str">
        <f t="shared" si="2"/>
        <v>PASS</v>
      </c>
      <c r="V27" s="132" t="str">
        <f t="shared" si="3"/>
        <v>PASS</v>
      </c>
      <c r="W27" s="74"/>
      <c r="X27" s="104" t="str">
        <f t="shared" si="4"/>
        <v/>
      </c>
      <c r="Y27" s="61"/>
      <c r="Z27" s="61"/>
      <c r="AA27" s="61"/>
      <c r="AB27" s="304"/>
      <c r="AC27" s="61"/>
      <c r="AD27" s="61"/>
      <c r="AE27" s="61"/>
      <c r="AF27" s="61"/>
      <c r="AG27" s="61"/>
      <c r="AH27" s="61"/>
      <c r="AI27" s="61"/>
      <c r="AJ27" s="61"/>
      <c r="AK27" s="61"/>
      <c r="AL27" s="61"/>
      <c r="AM27" s="61"/>
      <c r="AN27" s="61"/>
      <c r="AO27" s="61"/>
      <c r="AP27" s="61"/>
    </row>
    <row r="28" spans="2:42" ht="15.5" x14ac:dyDescent="0.35">
      <c r="B28" s="65"/>
      <c r="C28" s="36"/>
      <c r="D28" s="110"/>
      <c r="E28" s="119">
        <v>13</v>
      </c>
      <c r="F28" s="482"/>
      <c r="G28" s="482"/>
      <c r="H28" s="120"/>
      <c r="I28" s="47"/>
      <c r="J28" s="121"/>
      <c r="K28" s="67"/>
      <c r="L28" s="478"/>
      <c r="M28" s="479"/>
      <c r="N28" s="479"/>
      <c r="O28" s="480"/>
      <c r="P28" s="127"/>
      <c r="Q28" s="119">
        <v>17</v>
      </c>
      <c r="R28" s="282">
        <f t="shared" si="0"/>
        <v>2043</v>
      </c>
      <c r="S28" s="283">
        <f>IFERROR(VLOOKUP(R28,Tables!$B$22:$C$57,2,FALSE),45)</f>
        <v>45</v>
      </c>
      <c r="T28" s="283">
        <f t="shared" si="1"/>
        <v>0</v>
      </c>
      <c r="U28" s="132" t="str">
        <f t="shared" si="2"/>
        <v>PASS</v>
      </c>
      <c r="V28" s="132" t="str">
        <f t="shared" si="3"/>
        <v>PASS</v>
      </c>
      <c r="W28" s="74"/>
      <c r="X28" s="104" t="str">
        <f t="shared" si="4"/>
        <v/>
      </c>
      <c r="Y28" s="61"/>
      <c r="Z28" s="61"/>
      <c r="AA28" s="61"/>
      <c r="AB28" s="304"/>
      <c r="AC28" s="61"/>
      <c r="AD28" s="61"/>
      <c r="AE28" s="61"/>
      <c r="AF28" s="61"/>
      <c r="AG28" s="61"/>
      <c r="AH28" s="61"/>
      <c r="AI28" s="61"/>
      <c r="AJ28" s="61"/>
      <c r="AK28" s="61"/>
      <c r="AL28" s="61"/>
      <c r="AM28" s="61"/>
      <c r="AN28" s="61"/>
      <c r="AO28" s="61"/>
      <c r="AP28" s="61"/>
    </row>
    <row r="29" spans="2:42" ht="15.75" customHeight="1" x14ac:dyDescent="0.35">
      <c r="B29" s="65"/>
      <c r="C29" s="36"/>
      <c r="D29" s="110"/>
      <c r="E29" s="119">
        <v>14</v>
      </c>
      <c r="F29" s="482"/>
      <c r="G29" s="482"/>
      <c r="H29" s="120"/>
      <c r="I29" s="47"/>
      <c r="J29" s="121"/>
      <c r="K29" s="67"/>
      <c r="L29" s="478"/>
      <c r="M29" s="479"/>
      <c r="N29" s="479"/>
      <c r="O29" s="480"/>
      <c r="P29" s="127"/>
      <c r="Q29" s="119">
        <v>18</v>
      </c>
      <c r="R29" s="282">
        <f t="shared" si="0"/>
        <v>2044</v>
      </c>
      <c r="S29" s="283">
        <f>IFERROR(VLOOKUP(R29,Tables!$B$22:$C$57,2,FALSE),45)</f>
        <v>45</v>
      </c>
      <c r="T29" s="283">
        <f t="shared" si="1"/>
        <v>0</v>
      </c>
      <c r="U29" s="132" t="str">
        <f t="shared" si="2"/>
        <v>PASS</v>
      </c>
      <c r="V29" s="132" t="str">
        <f t="shared" si="3"/>
        <v>PASS</v>
      </c>
      <c r="W29" s="74"/>
      <c r="X29" s="104" t="str">
        <f t="shared" si="4"/>
        <v/>
      </c>
      <c r="Y29" s="61"/>
      <c r="Z29" s="61"/>
      <c r="AA29" s="61"/>
      <c r="AB29" s="304"/>
      <c r="AC29" s="61"/>
      <c r="AD29" s="61"/>
      <c r="AE29" s="61"/>
      <c r="AF29" s="61"/>
      <c r="AG29" s="61"/>
      <c r="AH29" s="61"/>
      <c r="AI29" s="61"/>
      <c r="AJ29" s="61"/>
      <c r="AK29" s="61"/>
      <c r="AL29" s="61"/>
      <c r="AM29" s="61"/>
      <c r="AN29" s="61"/>
      <c r="AO29" s="61"/>
      <c r="AP29" s="61"/>
    </row>
    <row r="30" spans="2:42" ht="15.5" x14ac:dyDescent="0.35">
      <c r="B30" s="65"/>
      <c r="C30" s="36"/>
      <c r="D30" s="110"/>
      <c r="E30" s="119">
        <v>15</v>
      </c>
      <c r="F30" s="482"/>
      <c r="G30" s="482"/>
      <c r="H30" s="120"/>
      <c r="I30" s="47"/>
      <c r="J30" s="121"/>
      <c r="K30" s="67"/>
      <c r="L30" s="478"/>
      <c r="M30" s="479"/>
      <c r="N30" s="479"/>
      <c r="O30" s="480"/>
      <c r="P30" s="127"/>
      <c r="Q30" s="119">
        <v>19</v>
      </c>
      <c r="R30" s="282">
        <f t="shared" si="0"/>
        <v>2045</v>
      </c>
      <c r="S30" s="283">
        <f>IFERROR(VLOOKUP(R30,Tables!$B$22:$C$57,2,FALSE),45)</f>
        <v>45</v>
      </c>
      <c r="T30" s="283">
        <f t="shared" si="1"/>
        <v>0</v>
      </c>
      <c r="U30" s="132" t="str">
        <f t="shared" si="2"/>
        <v>PASS</v>
      </c>
      <c r="V30" s="132" t="str">
        <f t="shared" si="3"/>
        <v>PASS</v>
      </c>
      <c r="W30" s="74"/>
      <c r="X30" s="104" t="str">
        <f t="shared" si="4"/>
        <v/>
      </c>
      <c r="Y30" s="61"/>
      <c r="Z30" s="61"/>
      <c r="AA30" s="61"/>
      <c r="AB30" s="304"/>
      <c r="AC30" s="61"/>
      <c r="AD30" s="61"/>
      <c r="AE30" s="61"/>
      <c r="AF30" s="61"/>
      <c r="AG30" s="61"/>
      <c r="AH30" s="61"/>
      <c r="AI30" s="61"/>
      <c r="AJ30" s="61"/>
      <c r="AK30" s="61"/>
      <c r="AL30" s="61"/>
      <c r="AM30" s="61"/>
      <c r="AN30" s="61"/>
      <c r="AO30" s="61"/>
      <c r="AP30" s="61"/>
    </row>
    <row r="31" spans="2:42" ht="16" thickBot="1" x14ac:dyDescent="0.4">
      <c r="B31" s="65"/>
      <c r="C31" s="36"/>
      <c r="D31" s="110"/>
      <c r="E31" s="119">
        <v>16</v>
      </c>
      <c r="F31" s="482"/>
      <c r="G31" s="482"/>
      <c r="H31" s="120"/>
      <c r="I31" s="47"/>
      <c r="J31" s="121"/>
      <c r="K31" s="67"/>
      <c r="L31" s="475" t="str">
        <f>IF(COUNTIF(U12:U41,"Fail")&gt;0,"Fail","Pass")</f>
        <v>Pass</v>
      </c>
      <c r="M31" s="476"/>
      <c r="N31" s="476"/>
      <c r="O31" s="477"/>
      <c r="P31" s="127"/>
      <c r="Q31" s="119">
        <v>20</v>
      </c>
      <c r="R31" s="282">
        <f t="shared" si="0"/>
        <v>2046</v>
      </c>
      <c r="S31" s="283">
        <f>IFERROR(VLOOKUP(R31,Tables!$B$22:$C$57,2,FALSE),45)</f>
        <v>45</v>
      </c>
      <c r="T31" s="283">
        <f t="shared" si="1"/>
        <v>0</v>
      </c>
      <c r="U31" s="132" t="str">
        <f t="shared" si="2"/>
        <v>PASS</v>
      </c>
      <c r="V31" s="132" t="str">
        <f t="shared" si="3"/>
        <v>PASS</v>
      </c>
      <c r="W31" s="74"/>
      <c r="X31" s="104" t="str">
        <f t="shared" si="4"/>
        <v/>
      </c>
      <c r="Y31" s="61"/>
      <c r="Z31" s="61"/>
      <c r="AA31" s="61"/>
      <c r="AB31" s="304"/>
      <c r="AC31" s="61"/>
      <c r="AD31" s="61"/>
      <c r="AE31" s="61"/>
      <c r="AF31" s="61"/>
      <c r="AG31" s="61"/>
      <c r="AH31" s="61"/>
      <c r="AI31" s="61"/>
      <c r="AJ31" s="61"/>
      <c r="AK31" s="61"/>
      <c r="AL31" s="61"/>
      <c r="AM31" s="61"/>
      <c r="AN31" s="61"/>
      <c r="AO31" s="61"/>
      <c r="AP31" s="61"/>
    </row>
    <row r="32" spans="2:42" ht="15.65" customHeight="1" x14ac:dyDescent="0.35">
      <c r="B32" s="65"/>
      <c r="C32" s="36"/>
      <c r="D32" s="110"/>
      <c r="E32" s="119">
        <v>17</v>
      </c>
      <c r="F32" s="482"/>
      <c r="G32" s="482"/>
      <c r="H32" s="120"/>
      <c r="I32" s="47"/>
      <c r="J32" s="121"/>
      <c r="K32" s="67"/>
      <c r="L32" s="138"/>
      <c r="M32" s="139"/>
      <c r="N32" s="139"/>
      <c r="O32" s="140"/>
      <c r="P32" s="127"/>
      <c r="Q32" s="119">
        <v>21</v>
      </c>
      <c r="R32" s="282">
        <f t="shared" si="0"/>
        <v>2047</v>
      </c>
      <c r="S32" s="283">
        <f>IFERROR(VLOOKUP(R32,Tables!$B$22:$C$57,2,FALSE),45)</f>
        <v>45</v>
      </c>
      <c r="T32" s="283">
        <f t="shared" si="1"/>
        <v>0</v>
      </c>
      <c r="U32" s="132" t="str">
        <f t="shared" si="2"/>
        <v>PASS</v>
      </c>
      <c r="V32" s="132" t="str">
        <f t="shared" si="3"/>
        <v>PASS</v>
      </c>
      <c r="W32" s="74"/>
      <c r="X32" s="104" t="str">
        <f t="shared" si="4"/>
        <v/>
      </c>
      <c r="Y32" s="61"/>
      <c r="Z32" s="61"/>
      <c r="AA32" s="61"/>
      <c r="AB32" s="304"/>
      <c r="AC32" s="61"/>
      <c r="AD32" s="61"/>
      <c r="AE32" s="61"/>
      <c r="AF32" s="61"/>
      <c r="AG32" s="61"/>
      <c r="AH32" s="61"/>
      <c r="AI32" s="61"/>
      <c r="AJ32" s="61"/>
      <c r="AK32" s="61"/>
      <c r="AL32" s="61"/>
      <c r="AM32" s="61"/>
      <c r="AN32" s="61"/>
      <c r="AO32" s="61"/>
      <c r="AP32" s="61"/>
    </row>
    <row r="33" spans="2:42" ht="15.5" x14ac:dyDescent="0.35">
      <c r="B33" s="65"/>
      <c r="C33" s="36"/>
      <c r="D33" s="110"/>
      <c r="E33" s="119">
        <v>18</v>
      </c>
      <c r="F33" s="482"/>
      <c r="G33" s="482"/>
      <c r="H33" s="120"/>
      <c r="I33" s="47"/>
      <c r="J33" s="121"/>
      <c r="K33" s="67"/>
      <c r="P33" s="127"/>
      <c r="Q33" s="119">
        <v>22</v>
      </c>
      <c r="R33" s="282">
        <f t="shared" si="0"/>
        <v>2048</v>
      </c>
      <c r="S33" s="283">
        <f>IFERROR(VLOOKUP(R33,Tables!$B$22:$C$57,2,FALSE),45)</f>
        <v>45</v>
      </c>
      <c r="T33" s="283">
        <f t="shared" si="1"/>
        <v>0</v>
      </c>
      <c r="U33" s="132" t="str">
        <f t="shared" si="2"/>
        <v>PASS</v>
      </c>
      <c r="V33" s="132" t="str">
        <f t="shared" si="3"/>
        <v>PASS</v>
      </c>
      <c r="W33" s="74"/>
      <c r="X33" s="104" t="str">
        <f t="shared" si="4"/>
        <v/>
      </c>
      <c r="Y33" s="61"/>
      <c r="Z33" s="61"/>
      <c r="AA33" s="61"/>
      <c r="AB33" s="304"/>
      <c r="AC33" s="61"/>
      <c r="AD33" s="61"/>
      <c r="AE33" s="61"/>
      <c r="AF33" s="61"/>
      <c r="AG33" s="61"/>
      <c r="AH33" s="61"/>
      <c r="AI33" s="61"/>
      <c r="AJ33" s="61"/>
      <c r="AK33" s="61"/>
      <c r="AL33" s="61"/>
      <c r="AM33" s="61"/>
      <c r="AN33" s="61"/>
      <c r="AO33" s="61"/>
      <c r="AP33" s="61"/>
    </row>
    <row r="34" spans="2:42" ht="15.5" x14ac:dyDescent="0.35">
      <c r="B34" s="65"/>
      <c r="C34" s="36"/>
      <c r="D34" s="110"/>
      <c r="E34" s="119">
        <v>19</v>
      </c>
      <c r="F34" s="482"/>
      <c r="G34" s="482"/>
      <c r="H34" s="120"/>
      <c r="I34" s="47"/>
      <c r="J34" s="121"/>
      <c r="K34" s="67"/>
      <c r="P34" s="127"/>
      <c r="Q34" s="119">
        <v>23</v>
      </c>
      <c r="R34" s="282">
        <f t="shared" si="0"/>
        <v>2049</v>
      </c>
      <c r="S34" s="283">
        <f>IFERROR(VLOOKUP(R34,Tables!$B$22:$C$57,2,FALSE),45)</f>
        <v>45</v>
      </c>
      <c r="T34" s="283">
        <f t="shared" si="1"/>
        <v>0</v>
      </c>
      <c r="U34" s="132" t="str">
        <f t="shared" si="2"/>
        <v>PASS</v>
      </c>
      <c r="V34" s="132" t="str">
        <f t="shared" si="3"/>
        <v>PASS</v>
      </c>
      <c r="W34" s="74"/>
      <c r="X34" s="104" t="str">
        <f t="shared" si="4"/>
        <v/>
      </c>
      <c r="Y34" s="61"/>
      <c r="Z34" s="61"/>
      <c r="AA34" s="61"/>
      <c r="AB34" s="304"/>
      <c r="AC34" s="61"/>
      <c r="AD34" s="61"/>
      <c r="AE34" s="61"/>
      <c r="AF34" s="61"/>
      <c r="AG34" s="61"/>
      <c r="AH34" s="61"/>
      <c r="AI34" s="61"/>
      <c r="AJ34" s="61"/>
      <c r="AK34" s="61"/>
      <c r="AL34" s="61"/>
      <c r="AM34" s="61"/>
      <c r="AN34" s="61"/>
      <c r="AO34" s="61"/>
      <c r="AP34" s="61"/>
    </row>
    <row r="35" spans="2:42" ht="15.5" x14ac:dyDescent="0.35">
      <c r="B35" s="65"/>
      <c r="C35" s="36"/>
      <c r="D35" s="110"/>
      <c r="E35" s="119">
        <v>20</v>
      </c>
      <c r="F35" s="482"/>
      <c r="G35" s="482"/>
      <c r="H35" s="120"/>
      <c r="I35" s="47"/>
      <c r="J35" s="121"/>
      <c r="K35" s="67"/>
      <c r="P35" s="127"/>
      <c r="Q35" s="119">
        <v>24</v>
      </c>
      <c r="R35" s="282">
        <f t="shared" si="0"/>
        <v>2050</v>
      </c>
      <c r="S35" s="283">
        <f>IFERROR(VLOOKUP(R35,Tables!$B$22:$C$57,2,FALSE),45)</f>
        <v>45</v>
      </c>
      <c r="T35" s="283">
        <f t="shared" si="1"/>
        <v>0</v>
      </c>
      <c r="U35" s="132" t="str">
        <f t="shared" si="2"/>
        <v>PASS</v>
      </c>
      <c r="V35" s="132" t="str">
        <f t="shared" si="3"/>
        <v>PASS</v>
      </c>
      <c r="W35" s="74"/>
      <c r="X35" s="104" t="str">
        <f t="shared" si="4"/>
        <v/>
      </c>
      <c r="Y35" s="61"/>
      <c r="Z35" s="61"/>
      <c r="AA35" s="61"/>
      <c r="AB35" s="304"/>
      <c r="AC35" s="61"/>
      <c r="AD35" s="61"/>
      <c r="AE35" s="61"/>
      <c r="AF35" s="61"/>
      <c r="AG35" s="61"/>
      <c r="AH35" s="61"/>
      <c r="AI35" s="61"/>
      <c r="AJ35" s="61"/>
      <c r="AK35" s="61"/>
      <c r="AL35" s="61"/>
      <c r="AM35" s="61"/>
      <c r="AN35" s="61"/>
      <c r="AO35" s="61"/>
      <c r="AP35" s="61"/>
    </row>
    <row r="36" spans="2:42" ht="15.5" x14ac:dyDescent="0.35">
      <c r="B36" s="65"/>
      <c r="C36" s="36"/>
      <c r="D36" s="110"/>
      <c r="E36" s="119">
        <v>21</v>
      </c>
      <c r="F36" s="482"/>
      <c r="G36" s="482"/>
      <c r="H36" s="120"/>
      <c r="I36" s="47"/>
      <c r="J36" s="121"/>
      <c r="K36" s="67"/>
      <c r="P36" s="127"/>
      <c r="Q36" s="119">
        <v>25</v>
      </c>
      <c r="R36" s="282">
        <f t="shared" si="0"/>
        <v>2051</v>
      </c>
      <c r="S36" s="283">
        <f>IFERROR(VLOOKUP(R36,Tables!$B$22:$C$57,2,FALSE),45)</f>
        <v>0</v>
      </c>
      <c r="T36" s="283">
        <f t="shared" si="1"/>
        <v>0</v>
      </c>
      <c r="U36" s="132" t="str">
        <f t="shared" si="2"/>
        <v>PASS</v>
      </c>
      <c r="V36" s="132" t="str">
        <f t="shared" si="3"/>
        <v>PASS</v>
      </c>
      <c r="W36" s="74"/>
      <c r="X36" s="104" t="str">
        <f t="shared" si="4"/>
        <v/>
      </c>
      <c r="Y36" s="61"/>
      <c r="Z36" s="61"/>
      <c r="AA36" s="61"/>
      <c r="AB36" s="304"/>
      <c r="AC36" s="61"/>
      <c r="AD36" s="61"/>
      <c r="AE36" s="61"/>
      <c r="AF36" s="61"/>
      <c r="AG36" s="61"/>
      <c r="AH36" s="61"/>
      <c r="AI36" s="61"/>
      <c r="AJ36" s="61"/>
      <c r="AK36" s="61"/>
      <c r="AL36" s="61"/>
      <c r="AM36" s="61"/>
      <c r="AN36" s="61"/>
      <c r="AO36" s="61"/>
      <c r="AP36" s="61"/>
    </row>
    <row r="37" spans="2:42" ht="15.5" x14ac:dyDescent="0.35">
      <c r="B37" s="65"/>
      <c r="C37" s="36"/>
      <c r="D37" s="110"/>
      <c r="E37" s="119">
        <v>22</v>
      </c>
      <c r="F37" s="482"/>
      <c r="G37" s="482"/>
      <c r="H37" s="120"/>
      <c r="I37" s="47"/>
      <c r="J37" s="121"/>
      <c r="K37" s="67"/>
      <c r="P37" s="127"/>
      <c r="Q37" s="119">
        <v>26</v>
      </c>
      <c r="R37" s="282">
        <f t="shared" si="0"/>
        <v>2052</v>
      </c>
      <c r="S37" s="283">
        <f>IFERROR(VLOOKUP(R37,Tables!$B$22:$C$57,2,FALSE),45)</f>
        <v>0</v>
      </c>
      <c r="T37" s="283">
        <f t="shared" si="1"/>
        <v>0</v>
      </c>
      <c r="U37" s="132" t="str">
        <f t="shared" si="2"/>
        <v>PASS</v>
      </c>
      <c r="V37" s="132" t="str">
        <f t="shared" si="3"/>
        <v>PASS</v>
      </c>
      <c r="W37" s="74"/>
      <c r="X37" s="104" t="str">
        <f t="shared" si="4"/>
        <v/>
      </c>
      <c r="Y37" s="61"/>
      <c r="Z37" s="61"/>
      <c r="AA37" s="61"/>
      <c r="AB37" s="304"/>
      <c r="AC37" s="61"/>
      <c r="AD37" s="61"/>
      <c r="AE37" s="61"/>
      <c r="AF37" s="61"/>
      <c r="AG37" s="61"/>
      <c r="AH37" s="61"/>
      <c r="AI37" s="61"/>
      <c r="AJ37" s="61"/>
      <c r="AK37" s="61"/>
      <c r="AL37" s="61"/>
      <c r="AM37" s="61"/>
      <c r="AN37" s="61"/>
      <c r="AO37" s="61"/>
      <c r="AP37" s="61"/>
    </row>
    <row r="38" spans="2:42" ht="15.5" x14ac:dyDescent="0.35">
      <c r="B38" s="65"/>
      <c r="C38" s="36"/>
      <c r="D38" s="110"/>
      <c r="E38" s="119">
        <v>23</v>
      </c>
      <c r="F38" s="482"/>
      <c r="G38" s="482"/>
      <c r="H38" s="120"/>
      <c r="I38" s="47"/>
      <c r="J38" s="121"/>
      <c r="K38" s="67"/>
      <c r="P38" s="127"/>
      <c r="Q38" s="119">
        <v>27</v>
      </c>
      <c r="R38" s="282">
        <f t="shared" si="0"/>
        <v>2053</v>
      </c>
      <c r="S38" s="283">
        <f>IFERROR(VLOOKUP(R38,Tables!$B$22:$C$57,2,FALSE),45)</f>
        <v>0</v>
      </c>
      <c r="T38" s="283">
        <f t="shared" si="1"/>
        <v>0</v>
      </c>
      <c r="U38" s="132" t="str">
        <f t="shared" si="2"/>
        <v>PASS</v>
      </c>
      <c r="V38" s="132" t="str">
        <f t="shared" si="3"/>
        <v>PASS</v>
      </c>
      <c r="W38" s="74"/>
      <c r="X38" s="104" t="str">
        <f t="shared" si="4"/>
        <v/>
      </c>
      <c r="Y38" s="61"/>
      <c r="Z38" s="61"/>
      <c r="AA38" s="61"/>
      <c r="AB38" s="304"/>
      <c r="AC38" s="61"/>
      <c r="AD38" s="61"/>
      <c r="AE38" s="61"/>
      <c r="AF38" s="61"/>
      <c r="AG38" s="61"/>
      <c r="AH38" s="61"/>
      <c r="AI38" s="61"/>
      <c r="AJ38" s="61"/>
      <c r="AK38" s="61"/>
      <c r="AL38" s="61"/>
      <c r="AM38" s="61"/>
      <c r="AN38" s="61"/>
      <c r="AO38" s="61"/>
      <c r="AP38" s="61"/>
    </row>
    <row r="39" spans="2:42" ht="15.75" customHeight="1" x14ac:dyDescent="0.35">
      <c r="B39" s="65"/>
      <c r="C39" s="36"/>
      <c r="D39" s="110"/>
      <c r="E39" s="119">
        <v>24</v>
      </c>
      <c r="F39" s="482"/>
      <c r="G39" s="482"/>
      <c r="H39" s="120"/>
      <c r="I39" s="47"/>
      <c r="J39" s="121"/>
      <c r="K39" s="67"/>
      <c r="P39" s="127"/>
      <c r="Q39" s="119">
        <v>28</v>
      </c>
      <c r="R39" s="282">
        <f t="shared" si="0"/>
        <v>2054</v>
      </c>
      <c r="S39" s="283">
        <f>IFERROR(VLOOKUP(R39,Tables!$B$22:$C$57,2,FALSE),45)</f>
        <v>0</v>
      </c>
      <c r="T39" s="283">
        <f t="shared" si="1"/>
        <v>0</v>
      </c>
      <c r="U39" s="132" t="str">
        <f t="shared" si="2"/>
        <v>PASS</v>
      </c>
      <c r="V39" s="132" t="str">
        <f t="shared" si="3"/>
        <v>PASS</v>
      </c>
      <c r="W39" s="74"/>
      <c r="X39" s="104" t="str">
        <f t="shared" si="4"/>
        <v/>
      </c>
      <c r="Y39" s="61"/>
      <c r="Z39" s="61"/>
      <c r="AA39" s="61"/>
      <c r="AB39" s="304"/>
      <c r="AC39" s="61"/>
      <c r="AD39" s="61"/>
      <c r="AE39" s="61"/>
      <c r="AF39" s="61"/>
      <c r="AG39" s="61"/>
      <c r="AH39" s="61"/>
      <c r="AI39" s="61"/>
      <c r="AJ39" s="61"/>
      <c r="AK39" s="61"/>
      <c r="AL39" s="61"/>
      <c r="AM39" s="61"/>
      <c r="AN39" s="61"/>
      <c r="AO39" s="61"/>
      <c r="AP39" s="61"/>
    </row>
    <row r="40" spans="2:42" ht="15.5" x14ac:dyDescent="0.35">
      <c r="B40" s="65"/>
      <c r="C40" s="36"/>
      <c r="D40" s="110"/>
      <c r="E40" s="119">
        <v>25</v>
      </c>
      <c r="F40" s="482"/>
      <c r="G40" s="482"/>
      <c r="H40" s="120"/>
      <c r="I40" s="47"/>
      <c r="J40" s="121"/>
      <c r="K40" s="67"/>
      <c r="P40" s="127"/>
      <c r="Q40" s="119">
        <v>29</v>
      </c>
      <c r="R40" s="282">
        <f t="shared" si="0"/>
        <v>2055</v>
      </c>
      <c r="S40" s="283">
        <f>IFERROR(VLOOKUP(R40,Tables!$B$22:$C$57,2,FALSE),45)</f>
        <v>0</v>
      </c>
      <c r="T40" s="283">
        <f t="shared" si="1"/>
        <v>0</v>
      </c>
      <c r="U40" s="132" t="str">
        <f t="shared" si="2"/>
        <v>PASS</v>
      </c>
      <c r="V40" s="132" t="str">
        <f t="shared" si="3"/>
        <v>PASS</v>
      </c>
      <c r="W40" s="74"/>
      <c r="X40" s="104" t="str">
        <f t="shared" si="4"/>
        <v/>
      </c>
      <c r="Y40" s="61"/>
      <c r="Z40" s="61"/>
      <c r="AA40" s="61"/>
      <c r="AB40" s="304"/>
      <c r="AC40" s="61"/>
      <c r="AD40" s="61"/>
      <c r="AE40" s="61"/>
      <c r="AF40" s="61"/>
      <c r="AG40" s="61"/>
      <c r="AH40" s="61"/>
      <c r="AI40" s="61"/>
      <c r="AJ40" s="61"/>
      <c r="AK40" s="61"/>
      <c r="AL40" s="61"/>
      <c r="AM40" s="61"/>
      <c r="AN40" s="61"/>
      <c r="AO40" s="61"/>
      <c r="AP40" s="61"/>
    </row>
    <row r="41" spans="2:42" ht="15.5" x14ac:dyDescent="0.35">
      <c r="B41" s="65"/>
      <c r="C41" s="36"/>
      <c r="D41" s="110"/>
      <c r="E41" s="119">
        <v>26</v>
      </c>
      <c r="F41" s="482"/>
      <c r="G41" s="482"/>
      <c r="H41" s="120"/>
      <c r="I41" s="47"/>
      <c r="J41" s="121"/>
      <c r="K41" s="67"/>
      <c r="P41" s="127"/>
      <c r="Q41" s="119">
        <v>30</v>
      </c>
      <c r="R41" s="282">
        <f t="shared" si="0"/>
        <v>2056</v>
      </c>
      <c r="S41" s="283">
        <f>IFERROR(VLOOKUP(R41,Tables!$B$22:$C$57,2,FALSE),45)</f>
        <v>0</v>
      </c>
      <c r="T41" s="283">
        <f t="shared" si="1"/>
        <v>0</v>
      </c>
      <c r="U41" s="132" t="str">
        <f t="shared" si="2"/>
        <v>PASS</v>
      </c>
      <c r="V41" s="132" t="str">
        <f t="shared" si="3"/>
        <v>PASS</v>
      </c>
      <c r="W41" s="74"/>
      <c r="X41" s="104" t="str">
        <f t="shared" si="4"/>
        <v/>
      </c>
      <c r="Y41" s="61"/>
      <c r="Z41" s="61"/>
      <c r="AA41" s="61"/>
      <c r="AB41" s="304"/>
      <c r="AC41" s="61"/>
      <c r="AD41" s="61"/>
      <c r="AE41" s="61"/>
      <c r="AF41" s="61"/>
      <c r="AG41" s="61"/>
      <c r="AH41" s="61"/>
      <c r="AI41" s="61"/>
      <c r="AJ41" s="61"/>
      <c r="AK41" s="61"/>
      <c r="AL41" s="61"/>
      <c r="AM41" s="61"/>
      <c r="AN41" s="61"/>
      <c r="AO41" s="61"/>
      <c r="AP41" s="61"/>
    </row>
    <row r="42" spans="2:42" ht="16" thickBot="1" x14ac:dyDescent="0.4">
      <c r="B42" s="65"/>
      <c r="C42" s="36"/>
      <c r="D42" s="110"/>
      <c r="E42" s="119">
        <v>27</v>
      </c>
      <c r="F42" s="482"/>
      <c r="G42" s="482"/>
      <c r="H42" s="120"/>
      <c r="I42" s="47"/>
      <c r="J42" s="121"/>
      <c r="K42" s="67"/>
      <c r="P42" s="128"/>
      <c r="Q42" s="129"/>
      <c r="R42" s="129"/>
      <c r="S42" s="129"/>
      <c r="T42" s="129"/>
      <c r="U42" s="129"/>
      <c r="V42" s="129"/>
      <c r="W42" s="130"/>
      <c r="X42" s="61"/>
      <c r="Y42" s="61"/>
      <c r="Z42" s="61"/>
      <c r="AA42" s="61"/>
      <c r="AB42" s="61"/>
      <c r="AC42" s="61"/>
      <c r="AD42" s="61"/>
      <c r="AE42" s="61"/>
      <c r="AF42" s="61"/>
      <c r="AG42" s="61"/>
      <c r="AH42" s="61"/>
      <c r="AI42" s="61"/>
      <c r="AJ42" s="61"/>
      <c r="AK42" s="61"/>
      <c r="AL42" s="61"/>
      <c r="AM42" s="61"/>
      <c r="AN42" s="61"/>
      <c r="AO42" s="61"/>
      <c r="AP42" s="61"/>
    </row>
    <row r="43" spans="2:42" ht="15.5" x14ac:dyDescent="0.35">
      <c r="B43" s="65"/>
      <c r="C43" s="36"/>
      <c r="D43" s="110"/>
      <c r="E43" s="119">
        <v>28</v>
      </c>
      <c r="F43" s="482"/>
      <c r="G43" s="482"/>
      <c r="H43" s="120"/>
      <c r="I43" s="47"/>
      <c r="J43" s="121"/>
      <c r="K43" s="67"/>
      <c r="X43" s="61"/>
      <c r="Y43" s="61"/>
      <c r="Z43" s="61"/>
      <c r="AA43" s="61"/>
      <c r="AB43" s="61"/>
      <c r="AC43" s="61"/>
      <c r="AD43" s="61"/>
      <c r="AE43" s="61"/>
      <c r="AF43" s="61"/>
      <c r="AG43" s="61"/>
      <c r="AH43" s="61"/>
      <c r="AI43" s="61"/>
      <c r="AJ43" s="61"/>
      <c r="AK43" s="61"/>
      <c r="AL43" s="61"/>
      <c r="AM43" s="61"/>
      <c r="AN43" s="61"/>
      <c r="AO43" s="61"/>
      <c r="AP43" s="61"/>
    </row>
    <row r="44" spans="2:42" ht="15.5" x14ac:dyDescent="0.35">
      <c r="B44" s="65"/>
      <c r="C44" s="36"/>
      <c r="D44" s="110"/>
      <c r="E44" s="119">
        <v>29</v>
      </c>
      <c r="F44" s="482"/>
      <c r="G44" s="482"/>
      <c r="H44" s="120"/>
      <c r="I44" s="47"/>
      <c r="J44" s="121"/>
      <c r="K44" s="67"/>
      <c r="X44" s="61"/>
      <c r="Y44" s="61"/>
      <c r="AD44" s="61"/>
      <c r="AE44" s="61"/>
      <c r="AF44" s="61"/>
      <c r="AG44" s="61"/>
      <c r="AH44" s="61"/>
      <c r="AI44" s="61"/>
      <c r="AJ44" s="61"/>
    </row>
    <row r="45" spans="2:42" ht="15.5" x14ac:dyDescent="0.35">
      <c r="B45" s="65"/>
      <c r="C45" s="36"/>
      <c r="D45" s="110"/>
      <c r="E45" s="119">
        <v>30</v>
      </c>
      <c r="F45" s="482"/>
      <c r="G45" s="482"/>
      <c r="H45" s="120"/>
      <c r="I45" s="47"/>
      <c r="J45" s="121"/>
      <c r="K45" s="67"/>
      <c r="X45" s="61"/>
      <c r="Y45" s="61"/>
      <c r="AD45" s="61"/>
      <c r="AE45" s="61"/>
      <c r="AF45" s="61"/>
      <c r="AG45" s="61"/>
      <c r="AH45" s="61"/>
      <c r="AI45" s="61"/>
      <c r="AJ45" s="61"/>
    </row>
    <row r="46" spans="2:42" ht="15.5" x14ac:dyDescent="0.35">
      <c r="B46" s="41"/>
      <c r="C46" s="5"/>
      <c r="D46" s="7"/>
      <c r="E46" s="7"/>
      <c r="F46" s="37"/>
      <c r="G46" s="112"/>
      <c r="H46" s="121"/>
      <c r="I46" s="121"/>
      <c r="J46" s="7"/>
      <c r="K46" s="35"/>
      <c r="X46" s="61"/>
      <c r="Y46" s="61"/>
      <c r="AD46" s="61"/>
      <c r="AE46" s="61"/>
      <c r="AF46" s="61"/>
      <c r="AG46" s="61"/>
      <c r="AH46" s="61"/>
      <c r="AI46" s="61"/>
      <c r="AJ46" s="61"/>
    </row>
    <row r="47" spans="2:42" ht="14.5" thickBot="1" x14ac:dyDescent="0.35">
      <c r="B47" s="2"/>
      <c r="C47" s="3"/>
      <c r="D47" s="3"/>
      <c r="E47" s="3"/>
      <c r="F47" s="3"/>
      <c r="G47" s="3"/>
      <c r="H47" s="3"/>
      <c r="I47" s="3"/>
      <c r="J47" s="3"/>
      <c r="K47" s="4"/>
      <c r="X47" s="61"/>
      <c r="Y47" s="61"/>
      <c r="AD47" s="61"/>
      <c r="AE47" s="61"/>
      <c r="AF47" s="61"/>
      <c r="AG47" s="61"/>
      <c r="AH47" s="61"/>
      <c r="AI47" s="61"/>
      <c r="AJ47" s="61"/>
    </row>
    <row r="48" spans="2:42" s="104" customFormat="1" ht="15.75" customHeight="1" thickBot="1" x14ac:dyDescent="0.35">
      <c r="B48" s="13"/>
      <c r="C48" s="13"/>
      <c r="D48" s="13"/>
      <c r="E48" s="13"/>
      <c r="F48" s="13"/>
      <c r="G48" s="13"/>
      <c r="H48" s="13"/>
      <c r="I48" s="13"/>
      <c r="J48" s="13"/>
      <c r="K48" s="13"/>
      <c r="P48" s="13"/>
      <c r="Q48" s="13"/>
      <c r="R48" s="13"/>
      <c r="S48" s="13"/>
      <c r="T48" s="13"/>
      <c r="U48" s="13"/>
      <c r="V48" s="13"/>
      <c r="W48" s="13"/>
      <c r="X48" s="61"/>
      <c r="Y48" s="61"/>
      <c r="Z48" s="61"/>
      <c r="AA48" s="61"/>
      <c r="AB48" s="61"/>
      <c r="AC48" s="61"/>
      <c r="AD48" s="61"/>
      <c r="AE48" s="61"/>
      <c r="AF48" s="61"/>
      <c r="AG48" s="61"/>
      <c r="AH48" s="61"/>
      <c r="AI48" s="61"/>
      <c r="AJ48" s="61"/>
    </row>
    <row r="49" spans="2:36" x14ac:dyDescent="0.3">
      <c r="B49" s="8" t="str">
        <f>"Version " &amp; Version</f>
        <v>Version RD2 FINAL</v>
      </c>
      <c r="C49" s="44"/>
      <c r="D49" s="1"/>
      <c r="E49" s="1"/>
      <c r="F49" s="1"/>
      <c r="G49" s="1"/>
      <c r="H49" s="1"/>
      <c r="I49" s="1"/>
      <c r="J49" s="1"/>
      <c r="K49" s="14"/>
      <c r="P49" s="131" t="str">
        <f>"Version " &amp; Version</f>
        <v>Version RD2 FINAL</v>
      </c>
      <c r="Q49" s="125"/>
      <c r="R49" s="125"/>
      <c r="S49" s="125"/>
      <c r="T49" s="125"/>
      <c r="U49" s="125"/>
      <c r="V49" s="125"/>
      <c r="W49" s="126"/>
      <c r="X49" s="61"/>
      <c r="Y49" s="61"/>
      <c r="Z49" s="61"/>
      <c r="AA49" s="61"/>
      <c r="AB49" s="61"/>
      <c r="AC49" s="61"/>
      <c r="AD49" s="61"/>
      <c r="AE49" s="61"/>
      <c r="AF49" s="61"/>
      <c r="AG49" s="61"/>
      <c r="AH49" s="61"/>
      <c r="AI49" s="61"/>
      <c r="AJ49" s="61"/>
    </row>
    <row r="50" spans="2:36" ht="15" x14ac:dyDescent="0.3">
      <c r="B50" s="357" t="s">
        <v>204</v>
      </c>
      <c r="C50" s="358"/>
      <c r="D50" s="358"/>
      <c r="E50" s="358"/>
      <c r="F50" s="358"/>
      <c r="G50" s="358"/>
      <c r="H50" s="358"/>
      <c r="I50" s="358"/>
      <c r="J50" s="358"/>
      <c r="K50" s="359"/>
      <c r="P50" s="127"/>
      <c r="Q50" s="47"/>
      <c r="R50" s="47"/>
      <c r="S50" s="47"/>
      <c r="T50" s="47"/>
      <c r="U50" s="47"/>
      <c r="V50" s="47"/>
      <c r="W50" s="74"/>
      <c r="X50" s="61"/>
      <c r="Y50" s="61"/>
      <c r="Z50" s="61"/>
      <c r="AA50" s="61"/>
      <c r="AB50" s="61"/>
      <c r="AC50" s="61"/>
      <c r="AD50" s="61"/>
      <c r="AE50" s="61"/>
      <c r="AF50" s="61"/>
      <c r="AG50" s="61"/>
      <c r="AH50" s="61"/>
      <c r="AI50" s="61"/>
      <c r="AJ50" s="61"/>
    </row>
    <row r="51" spans="2:36" ht="15" x14ac:dyDescent="0.3">
      <c r="B51" s="357" t="s">
        <v>205</v>
      </c>
      <c r="C51" s="358"/>
      <c r="D51" s="358"/>
      <c r="E51" s="358"/>
      <c r="F51" s="358"/>
      <c r="G51" s="358"/>
      <c r="H51" s="358"/>
      <c r="I51" s="358"/>
      <c r="J51" s="358"/>
      <c r="K51" s="359"/>
      <c r="P51" s="483" t="s">
        <v>206</v>
      </c>
      <c r="Q51" s="484"/>
      <c r="R51" s="484"/>
      <c r="S51" s="484"/>
      <c r="T51" s="484"/>
      <c r="U51" s="484"/>
      <c r="V51" s="484"/>
      <c r="W51" s="485"/>
      <c r="X51" s="61"/>
      <c r="Y51" s="61"/>
      <c r="Z51" s="61"/>
      <c r="AA51" s="61"/>
      <c r="AB51" s="61"/>
      <c r="AC51" s="61"/>
      <c r="AD51" s="61"/>
      <c r="AE51" s="61"/>
      <c r="AF51" s="61"/>
      <c r="AG51" s="61"/>
      <c r="AH51" s="61"/>
      <c r="AI51" s="61"/>
      <c r="AJ51" s="61"/>
    </row>
    <row r="52" spans="2:36" ht="15" x14ac:dyDescent="0.3">
      <c r="B52" s="65"/>
      <c r="C52" s="36"/>
      <c r="D52" s="36"/>
      <c r="E52" s="36"/>
      <c r="F52" s="36"/>
      <c r="G52" s="36"/>
      <c r="H52" s="36"/>
      <c r="I52" s="36"/>
      <c r="J52" s="36"/>
      <c r="K52" s="67"/>
      <c r="P52" s="127"/>
      <c r="Q52" s="47"/>
      <c r="R52" s="47"/>
      <c r="S52" s="47"/>
      <c r="T52" s="47"/>
      <c r="U52" s="47"/>
      <c r="V52" s="47"/>
      <c r="W52" s="74"/>
      <c r="X52" s="61"/>
      <c r="Y52" s="61"/>
      <c r="Z52" s="61"/>
      <c r="AA52" s="61"/>
      <c r="AB52" s="61"/>
      <c r="AC52" s="61"/>
      <c r="AD52" s="61"/>
      <c r="AE52" s="61"/>
      <c r="AF52" s="61"/>
      <c r="AG52" s="61"/>
      <c r="AH52" s="61"/>
      <c r="AI52" s="61"/>
      <c r="AJ52" s="61"/>
    </row>
    <row r="53" spans="2:36" ht="15.5" x14ac:dyDescent="0.35">
      <c r="B53" s="106"/>
      <c r="C53" s="107"/>
      <c r="D53" s="107"/>
      <c r="E53" s="107"/>
      <c r="F53" s="107"/>
      <c r="G53" s="107"/>
      <c r="H53" s="107"/>
      <c r="I53" s="107"/>
      <c r="J53" s="107"/>
      <c r="K53" s="108"/>
      <c r="P53" s="127"/>
      <c r="Q53" s="6" t="s">
        <v>26</v>
      </c>
      <c r="R53" s="441" t="str">
        <f>IF(ProjTitle="","Auto-Filled",ProjTitle)</f>
        <v>Auto-Filled</v>
      </c>
      <c r="S53" s="441"/>
      <c r="T53" s="441"/>
      <c r="U53" s="441"/>
      <c r="V53" s="47"/>
      <c r="W53" s="74"/>
      <c r="X53" s="61"/>
      <c r="Y53" s="61"/>
      <c r="Z53" s="61"/>
      <c r="AA53" s="61"/>
      <c r="AB53" s="61"/>
      <c r="AC53" s="61"/>
      <c r="AD53" s="61"/>
      <c r="AE53" s="61"/>
      <c r="AF53" s="61"/>
      <c r="AG53" s="61"/>
      <c r="AH53" s="61"/>
      <c r="AI53" s="61"/>
      <c r="AJ53" s="61"/>
    </row>
    <row r="54" spans="2:36" ht="15.5" x14ac:dyDescent="0.35">
      <c r="B54" s="65"/>
      <c r="C54" s="109" t="s">
        <v>26</v>
      </c>
      <c r="D54" s="6"/>
      <c r="E54" s="6"/>
      <c r="F54" s="441" t="str">
        <f>IF(ProjTitle="","Auto-Filled",ProjTitle)</f>
        <v>Auto-Filled</v>
      </c>
      <c r="G54" s="441"/>
      <c r="H54" s="441"/>
      <c r="I54" s="441"/>
      <c r="J54" s="441"/>
      <c r="K54" s="108"/>
      <c r="L54" s="34"/>
      <c r="P54" s="127"/>
      <c r="Q54" s="47"/>
      <c r="R54" s="47"/>
      <c r="S54" s="47"/>
      <c r="T54" s="47"/>
      <c r="U54" s="47"/>
      <c r="V54" s="47"/>
      <c r="W54" s="74"/>
      <c r="X54" s="61"/>
      <c r="Y54" s="61"/>
      <c r="Z54" s="61"/>
      <c r="AA54" s="61"/>
      <c r="AB54" s="61"/>
      <c r="AC54" s="61"/>
      <c r="AD54" s="61"/>
      <c r="AE54" s="61"/>
      <c r="AF54" s="61"/>
      <c r="AG54" s="61"/>
      <c r="AH54" s="61"/>
      <c r="AI54" s="61"/>
      <c r="AJ54" s="61"/>
    </row>
    <row r="55" spans="2:36" ht="15.5" x14ac:dyDescent="0.35">
      <c r="B55" s="65"/>
      <c r="C55" s="36"/>
      <c r="D55" s="110"/>
      <c r="E55" s="6"/>
      <c r="F55" s="6"/>
      <c r="G55"/>
      <c r="H55"/>
      <c r="I55"/>
      <c r="J55"/>
      <c r="K55" s="67"/>
      <c r="P55" s="127"/>
      <c r="Q55" s="47"/>
      <c r="R55" s="47"/>
      <c r="S55" s="47"/>
      <c r="T55" s="47"/>
      <c r="U55" s="47"/>
      <c r="V55" s="47"/>
      <c r="W55" s="74"/>
      <c r="X55" s="61"/>
      <c r="Y55" s="61"/>
      <c r="Z55" s="61"/>
      <c r="AA55" s="61"/>
      <c r="AB55" s="61"/>
      <c r="AC55" s="61"/>
      <c r="AD55" s="61"/>
      <c r="AE55" s="61"/>
      <c r="AF55" s="61"/>
      <c r="AG55" s="61"/>
      <c r="AH55" s="61"/>
      <c r="AI55" s="61"/>
      <c r="AJ55" s="61"/>
    </row>
    <row r="56" spans="2:36" ht="15.5" x14ac:dyDescent="0.35">
      <c r="B56" s="65"/>
      <c r="C56" s="36"/>
      <c r="D56" s="59" t="s">
        <v>32</v>
      </c>
      <c r="E56" s="6"/>
      <c r="F56" s="6"/>
      <c r="G56" s="264" t="str">
        <f>G9</f>
        <v>Auto-Filled</v>
      </c>
      <c r="H56"/>
      <c r="I56"/>
      <c r="J56"/>
      <c r="K56" s="67"/>
      <c r="L56" s="34"/>
      <c r="P56" s="127"/>
      <c r="Q56" s="486" t="s">
        <v>189</v>
      </c>
      <c r="R56" s="486"/>
      <c r="S56" s="486"/>
      <c r="T56" s="486"/>
      <c r="U56" s="486"/>
      <c r="V56" s="486"/>
      <c r="W56" s="74"/>
      <c r="X56" s="61"/>
      <c r="Y56" s="61"/>
      <c r="Z56" s="61"/>
      <c r="AA56" s="61"/>
      <c r="AB56" s="61"/>
      <c r="AC56" s="61"/>
      <c r="AD56" s="61"/>
      <c r="AE56" s="61"/>
      <c r="AF56" s="61"/>
      <c r="AG56" s="61"/>
      <c r="AH56" s="61"/>
      <c r="AI56" s="61"/>
      <c r="AJ56" s="61"/>
    </row>
    <row r="57" spans="2:36" ht="15.5" x14ac:dyDescent="0.35">
      <c r="B57" s="65"/>
      <c r="C57" s="36"/>
      <c r="D57" s="5"/>
      <c r="E57" s="6"/>
      <c r="F57" s="6"/>
      <c r="G57"/>
      <c r="H57"/>
      <c r="I57"/>
      <c r="J57"/>
      <c r="K57" s="67"/>
      <c r="P57" s="127"/>
      <c r="Q57" s="47"/>
      <c r="R57" s="47"/>
      <c r="S57" s="47"/>
      <c r="T57" s="47"/>
      <c r="U57" s="47"/>
      <c r="V57" s="47"/>
      <c r="W57" s="74"/>
      <c r="X57" s="61"/>
      <c r="Y57" s="61"/>
      <c r="Z57" s="61"/>
      <c r="AA57" s="61"/>
      <c r="AB57" s="61"/>
      <c r="AC57" s="61"/>
      <c r="AD57" s="61"/>
      <c r="AE57" s="61"/>
      <c r="AF57" s="61"/>
      <c r="AG57" s="61"/>
      <c r="AH57" s="61"/>
      <c r="AI57" s="61"/>
      <c r="AJ57" s="61"/>
    </row>
    <row r="58" spans="2:36" ht="62.15" customHeight="1" x14ac:dyDescent="0.35">
      <c r="B58" s="65"/>
      <c r="C58" s="36"/>
      <c r="D58" s="59" t="s">
        <v>192</v>
      </c>
      <c r="E58" s="6"/>
      <c r="F58" s="6"/>
      <c r="G58" s="264" t="str">
        <f>IF(G11="","Auto-Filled",G11)</f>
        <v>Auto-Filled</v>
      </c>
      <c r="H58" s="32" t="s">
        <v>193</v>
      </c>
      <c r="I58"/>
      <c r="J58"/>
      <c r="K58" s="67"/>
      <c r="L58" s="462"/>
      <c r="M58" s="463"/>
      <c r="N58" s="463"/>
      <c r="P58" s="127"/>
      <c r="Q58" s="114" t="s">
        <v>194</v>
      </c>
      <c r="R58" s="114" t="s">
        <v>195</v>
      </c>
      <c r="S58" s="114" t="s">
        <v>196</v>
      </c>
      <c r="T58" s="117" t="s">
        <v>197</v>
      </c>
      <c r="U58" s="284" t="s">
        <v>198</v>
      </c>
      <c r="V58" s="284" t="s">
        <v>199</v>
      </c>
      <c r="W58" s="74"/>
    </row>
    <row r="59" spans="2:36" ht="15.5" x14ac:dyDescent="0.35">
      <c r="B59" s="65"/>
      <c r="C59" s="111"/>
      <c r="D59" s="110"/>
      <c r="E59" s="112"/>
      <c r="F59" s="112"/>
      <c r="G59" s="112"/>
      <c r="H59" s="112"/>
      <c r="I59" s="112"/>
      <c r="J59" s="112"/>
      <c r="K59" s="67"/>
      <c r="L59" s="165"/>
      <c r="M59" s="166"/>
      <c r="N59" s="166"/>
      <c r="P59" s="127"/>
      <c r="Q59" s="119">
        <v>1</v>
      </c>
      <c r="R59" s="282">
        <f>IF(ISBLANK(EstCOD),2026+Q59,YEAR(EstCOD)+Q59-1)</f>
        <v>2027</v>
      </c>
      <c r="S59" s="283">
        <f>IFERROR(VLOOKUP(R59,Tables!$B$22:$C$57,2,FALSE),45)</f>
        <v>65</v>
      </c>
      <c r="T59" s="283">
        <f>F63</f>
        <v>0</v>
      </c>
      <c r="U59" s="132" t="str">
        <f>IF(G$9="CPEC",IF(S59=0,IF(F63&gt;0,"FAIL",IF(F63*1.0225&gt;S59,"FAIL","PASS")),IF(F63*1.0225&gt;S59,"FAIL","PASS")),"PASS")</f>
        <v>PASS</v>
      </c>
      <c r="V59" s="132" t="str">
        <f>IF(T59=0,"PASS",IF(Q59&lt;3,"PASS",IF(ROUND(T59,2)=ROUND(T58*T58/T57,2),"PASS",IF(OR(R59=2033,R59=2034),"PASS","FAIL"))))</f>
        <v>PASS</v>
      </c>
      <c r="W59" s="74"/>
    </row>
    <row r="60" spans="2:36" ht="15.5" x14ac:dyDescent="0.35">
      <c r="B60" s="65"/>
      <c r="C60" s="111"/>
      <c r="D60" s="110"/>
      <c r="E60" s="112"/>
      <c r="F60" s="112"/>
      <c r="G60" s="112"/>
      <c r="H60" s="112"/>
      <c r="I60" s="112"/>
      <c r="J60" s="112"/>
      <c r="K60" s="67"/>
      <c r="P60" s="127"/>
      <c r="Q60" s="119">
        <v>2</v>
      </c>
      <c r="R60" s="282">
        <f t="shared" ref="R60:R88" si="5">IF(ISBLANK(EstCOD),2026+Q60,YEAR(EstCOD)+Q60-1)</f>
        <v>2028</v>
      </c>
      <c r="S60" s="283">
        <f>IFERROR(VLOOKUP(R60,Tables!$B$22:$C$57,2,FALSE),45)</f>
        <v>65</v>
      </c>
      <c r="T60" s="283">
        <f>F64</f>
        <v>0</v>
      </c>
      <c r="U60" s="132" t="str">
        <f t="shared" ref="U60:U88" si="6">IF(G$9="CPEC",IF(S60=0,IF(F64&gt;0,"FAIL",IF(F64*1.0225&gt;S60,"FAIL","PASS")),IF(F64*1.0225&gt;S60,"FAIL","PASS")),"PASS")</f>
        <v>PASS</v>
      </c>
      <c r="V60" s="132" t="str">
        <f>IF(T60=0,"PASS",IF(Q60&lt;3,"PASS",IF(ROUND(T60,2)=ROUND(T59*T59/T58,2),"PASS",IF(OR(R60=2033,R60=2034),"PASS","FAIL"))))</f>
        <v>PASS</v>
      </c>
      <c r="W60" s="74"/>
    </row>
    <row r="61" spans="2:36" ht="15.5" x14ac:dyDescent="0.35">
      <c r="B61" s="65"/>
      <c r="C61" s="36"/>
      <c r="D61" s="110"/>
      <c r="E61" s="113"/>
      <c r="F61" s="493" t="s">
        <v>200</v>
      </c>
      <c r="G61" s="493"/>
      <c r="H61" s="115"/>
      <c r="I61" s="47"/>
      <c r="J61" s="116"/>
      <c r="K61" s="67"/>
      <c r="L61" s="34" t="str">
        <f>IF('Part IV'!J8="Yes",IF(COUNT(F63:G92)&lt;G58,"&lt;&lt;&lt; Required Information",""),"")</f>
        <v/>
      </c>
      <c r="P61" s="127"/>
      <c r="Q61" s="119">
        <v>3</v>
      </c>
      <c r="R61" s="282">
        <f t="shared" si="5"/>
        <v>2029</v>
      </c>
      <c r="S61" s="283">
        <f>IFERROR(VLOOKUP(R61,Tables!$B$22:$C$57,2,FALSE),45)</f>
        <v>65</v>
      </c>
      <c r="T61" s="283">
        <f t="shared" ref="T61:T88" si="7">F65</f>
        <v>0</v>
      </c>
      <c r="U61" s="132" t="str">
        <f t="shared" si="6"/>
        <v>PASS</v>
      </c>
      <c r="V61" s="132" t="str">
        <f t="shared" ref="V61:V88" si="8">IF(T61=0,"PASS",IF(Q61&lt;3,"PASS",IF(ROUND(T61,2)=ROUND(T60*T60/T59,2),"PASS",IF(OR(R61=2033,R61=2034),"PASS","FAIL"))))</f>
        <v>PASS</v>
      </c>
      <c r="W61" s="74"/>
    </row>
    <row r="62" spans="2:36" ht="31" x14ac:dyDescent="0.35">
      <c r="B62" s="65"/>
      <c r="C62" s="36"/>
      <c r="D62" s="110"/>
      <c r="E62" s="117" t="s">
        <v>194</v>
      </c>
      <c r="F62" s="493" t="s">
        <v>201</v>
      </c>
      <c r="G62" s="493"/>
      <c r="H62" s="115"/>
      <c r="I62" s="47"/>
      <c r="J62" s="118"/>
      <c r="K62" s="67"/>
      <c r="P62" s="127"/>
      <c r="Q62" s="119">
        <v>4</v>
      </c>
      <c r="R62" s="282">
        <f t="shared" si="5"/>
        <v>2030</v>
      </c>
      <c r="S62" s="283">
        <f>IFERROR(VLOOKUP(R62,Tables!$B$22:$C$57,2,FALSE),45)</f>
        <v>65</v>
      </c>
      <c r="T62" s="283">
        <f t="shared" si="7"/>
        <v>0</v>
      </c>
      <c r="U62" s="132" t="str">
        <f t="shared" si="6"/>
        <v>PASS</v>
      </c>
      <c r="V62" s="132" t="str">
        <f>IF(T62=0,"PASS",IF(Q62&lt;3,"PASS",IF(ROUND(T62,2)=ROUND(T61*T61/T60,2),"PASS",IF(OR(R62=2033,R62=2034),"PASS","FAIL"))))</f>
        <v>PASS</v>
      </c>
      <c r="W62" s="74"/>
    </row>
    <row r="63" spans="2:36" ht="15.5" x14ac:dyDescent="0.35">
      <c r="B63" s="65"/>
      <c r="C63" s="36"/>
      <c r="D63" s="110"/>
      <c r="E63" s="137">
        <v>1</v>
      </c>
      <c r="F63" s="482"/>
      <c r="G63" s="482"/>
      <c r="H63" s="120"/>
      <c r="I63" s="47"/>
      <c r="J63" s="121"/>
      <c r="K63" s="67"/>
      <c r="L63" s="487" t="str">
        <f>B$50 &amp; " - Section 2.2.1.3.(a) check"</f>
        <v>Part VI (b)  - Section 2.2.1.3.(a) check</v>
      </c>
      <c r="M63" s="488"/>
      <c r="N63" s="488"/>
      <c r="O63" s="489"/>
      <c r="P63" s="127"/>
      <c r="Q63" s="119">
        <v>5</v>
      </c>
      <c r="R63" s="282">
        <f t="shared" si="5"/>
        <v>2031</v>
      </c>
      <c r="S63" s="283">
        <f>IFERROR(VLOOKUP(R63,Tables!$B$22:$C$57,2,FALSE),45)</f>
        <v>65</v>
      </c>
      <c r="T63" s="283">
        <f t="shared" si="7"/>
        <v>0</v>
      </c>
      <c r="U63" s="132" t="str">
        <f t="shared" si="6"/>
        <v>PASS</v>
      </c>
      <c r="V63" s="132" t="str">
        <f t="shared" si="8"/>
        <v>PASS</v>
      </c>
      <c r="W63" s="74"/>
    </row>
    <row r="64" spans="2:36" ht="15.5" x14ac:dyDescent="0.35">
      <c r="B64" s="65"/>
      <c r="C64" s="36"/>
      <c r="D64" s="110"/>
      <c r="E64" s="119">
        <v>2</v>
      </c>
      <c r="F64" s="482"/>
      <c r="G64" s="482"/>
      <c r="H64" s="120"/>
      <c r="I64" s="47"/>
      <c r="J64" s="121"/>
      <c r="K64" s="67"/>
      <c r="L64" s="490"/>
      <c r="M64" s="491"/>
      <c r="N64" s="491"/>
      <c r="O64" s="492"/>
      <c r="P64" s="127"/>
      <c r="Q64" s="119">
        <v>6</v>
      </c>
      <c r="R64" s="282">
        <f t="shared" si="5"/>
        <v>2032</v>
      </c>
      <c r="S64" s="283">
        <f>IFERROR(VLOOKUP(R64,Tables!$B$22:$C$57,2,FALSE),45)</f>
        <v>65</v>
      </c>
      <c r="T64" s="283">
        <f t="shared" si="7"/>
        <v>0</v>
      </c>
      <c r="U64" s="132" t="str">
        <f t="shared" si="6"/>
        <v>PASS</v>
      </c>
      <c r="V64" s="132" t="str">
        <f t="shared" si="8"/>
        <v>PASS</v>
      </c>
      <c r="W64" s="74"/>
    </row>
    <row r="65" spans="2:23" ht="15.5" x14ac:dyDescent="0.35">
      <c r="B65" s="65"/>
      <c r="C65" s="36"/>
      <c r="D65" s="110"/>
      <c r="E65" s="119">
        <v>3</v>
      </c>
      <c r="F65" s="482"/>
      <c r="G65" s="482"/>
      <c r="H65" s="120"/>
      <c r="I65" s="47"/>
      <c r="J65" s="121"/>
      <c r="K65" s="67"/>
      <c r="L65" s="478" t="s">
        <v>202</v>
      </c>
      <c r="M65" s="479"/>
      <c r="N65" s="479"/>
      <c r="O65" s="480"/>
      <c r="P65" s="47"/>
      <c r="Q65" s="119">
        <v>7</v>
      </c>
      <c r="R65" s="282">
        <f t="shared" si="5"/>
        <v>2033</v>
      </c>
      <c r="S65" s="283">
        <f>IFERROR(VLOOKUP(R65,Tables!$B$22:$C$57,2,FALSE),45)</f>
        <v>45</v>
      </c>
      <c r="T65" s="283">
        <f t="shared" si="7"/>
        <v>0</v>
      </c>
      <c r="U65" s="132" t="str">
        <f t="shared" si="6"/>
        <v>PASS</v>
      </c>
      <c r="V65" s="132" t="str">
        <f t="shared" si="8"/>
        <v>PASS</v>
      </c>
      <c r="W65" s="74"/>
    </row>
    <row r="66" spans="2:23" ht="15.5" x14ac:dyDescent="0.35">
      <c r="B66" s="65"/>
      <c r="C66" s="36"/>
      <c r="D66" s="110"/>
      <c r="E66" s="119">
        <v>4</v>
      </c>
      <c r="F66" s="482"/>
      <c r="G66" s="482"/>
      <c r="H66" s="120"/>
      <c r="I66" s="47"/>
      <c r="J66" s="121"/>
      <c r="K66" s="67"/>
      <c r="L66" s="478"/>
      <c r="M66" s="479"/>
      <c r="N66" s="479"/>
      <c r="O66" s="480"/>
      <c r="P66" s="127"/>
      <c r="Q66" s="119">
        <v>8</v>
      </c>
      <c r="R66" s="282">
        <f t="shared" si="5"/>
        <v>2034</v>
      </c>
      <c r="S66" s="283">
        <f>IFERROR(VLOOKUP(R66,Tables!$B$22:$C$57,2,FALSE),45)</f>
        <v>45</v>
      </c>
      <c r="T66" s="283">
        <f t="shared" si="7"/>
        <v>0</v>
      </c>
      <c r="U66" s="132" t="str">
        <f t="shared" si="6"/>
        <v>PASS</v>
      </c>
      <c r="V66" s="132" t="str">
        <f t="shared" si="8"/>
        <v>PASS</v>
      </c>
      <c r="W66" s="74"/>
    </row>
    <row r="67" spans="2:23" ht="15.5" x14ac:dyDescent="0.35">
      <c r="B67" s="65"/>
      <c r="C67" s="36"/>
      <c r="D67" s="110"/>
      <c r="E67" s="119">
        <v>5</v>
      </c>
      <c r="F67" s="482"/>
      <c r="G67" s="482"/>
      <c r="H67" s="120"/>
      <c r="I67" s="47"/>
      <c r="J67" s="121"/>
      <c r="K67" s="67"/>
      <c r="L67" s="478"/>
      <c r="M67" s="479"/>
      <c r="N67" s="479"/>
      <c r="O67" s="480"/>
      <c r="P67" s="127"/>
      <c r="Q67" s="119">
        <v>9</v>
      </c>
      <c r="R67" s="282">
        <f t="shared" si="5"/>
        <v>2035</v>
      </c>
      <c r="S67" s="283">
        <f>IFERROR(VLOOKUP(R67,Tables!$B$22:$C$57,2,FALSE),45)</f>
        <v>45</v>
      </c>
      <c r="T67" s="283">
        <f t="shared" si="7"/>
        <v>0</v>
      </c>
      <c r="U67" s="132" t="str">
        <f t="shared" si="6"/>
        <v>PASS</v>
      </c>
      <c r="V67" s="132" t="str">
        <f t="shared" si="8"/>
        <v>PASS</v>
      </c>
      <c r="W67" s="74"/>
    </row>
    <row r="68" spans="2:23" ht="15.5" x14ac:dyDescent="0.35">
      <c r="B68" s="65"/>
      <c r="C68" s="36"/>
      <c r="D68" s="110"/>
      <c r="E68" s="119">
        <v>6</v>
      </c>
      <c r="F68" s="482"/>
      <c r="G68" s="482"/>
      <c r="H68" s="120"/>
      <c r="I68" s="47"/>
      <c r="J68" s="121"/>
      <c r="K68" s="67"/>
      <c r="L68" s="478"/>
      <c r="M68" s="479"/>
      <c r="N68" s="479"/>
      <c r="O68" s="480"/>
      <c r="P68" s="127"/>
      <c r="Q68" s="119">
        <v>10</v>
      </c>
      <c r="R68" s="282">
        <f t="shared" si="5"/>
        <v>2036</v>
      </c>
      <c r="S68" s="283">
        <f>IFERROR(VLOOKUP(R68,Tables!$B$22:$C$57,2,FALSE),45)</f>
        <v>45</v>
      </c>
      <c r="T68" s="283">
        <f t="shared" si="7"/>
        <v>0</v>
      </c>
      <c r="U68" s="132" t="str">
        <f t="shared" si="6"/>
        <v>PASS</v>
      </c>
      <c r="V68" s="132" t="str">
        <f t="shared" si="8"/>
        <v>PASS</v>
      </c>
      <c r="W68" s="74"/>
    </row>
    <row r="69" spans="2:23" ht="15.5" x14ac:dyDescent="0.35">
      <c r="B69" s="65"/>
      <c r="C69" s="36"/>
      <c r="D69" s="110"/>
      <c r="E69" s="119">
        <v>7</v>
      </c>
      <c r="F69" s="482"/>
      <c r="G69" s="482"/>
      <c r="H69" s="120"/>
      <c r="I69" s="47"/>
      <c r="J69" s="121"/>
      <c r="K69" s="36"/>
      <c r="L69" s="478"/>
      <c r="M69" s="479"/>
      <c r="N69" s="479"/>
      <c r="O69" s="480"/>
      <c r="P69" s="127"/>
      <c r="Q69" s="119">
        <v>11</v>
      </c>
      <c r="R69" s="282">
        <f t="shared" si="5"/>
        <v>2037</v>
      </c>
      <c r="S69" s="283">
        <f>IFERROR(VLOOKUP(R69,Tables!$B$22:$C$57,2,FALSE),45)</f>
        <v>45</v>
      </c>
      <c r="T69" s="283">
        <f t="shared" si="7"/>
        <v>0</v>
      </c>
      <c r="U69" s="132" t="str">
        <f t="shared" si="6"/>
        <v>PASS</v>
      </c>
      <c r="V69" s="132" t="str">
        <f t="shared" si="8"/>
        <v>PASS</v>
      </c>
      <c r="W69" s="74"/>
    </row>
    <row r="70" spans="2:23" ht="15.5" x14ac:dyDescent="0.35">
      <c r="B70" s="65"/>
      <c r="C70" s="36"/>
      <c r="D70" s="110"/>
      <c r="E70" s="119">
        <v>8</v>
      </c>
      <c r="F70" s="482"/>
      <c r="G70" s="482"/>
      <c r="H70" s="120"/>
      <c r="I70" s="47"/>
      <c r="J70" s="121"/>
      <c r="K70" s="67"/>
      <c r="L70" s="478"/>
      <c r="M70" s="479"/>
      <c r="N70" s="479"/>
      <c r="O70" s="480"/>
      <c r="P70" s="127"/>
      <c r="Q70" s="119">
        <v>12</v>
      </c>
      <c r="R70" s="282">
        <f t="shared" si="5"/>
        <v>2038</v>
      </c>
      <c r="S70" s="283">
        <f>IFERROR(VLOOKUP(R70,Tables!$B$22:$C$57,2,FALSE),45)</f>
        <v>45</v>
      </c>
      <c r="T70" s="283">
        <f t="shared" si="7"/>
        <v>0</v>
      </c>
      <c r="U70" s="132" t="str">
        <f t="shared" si="6"/>
        <v>PASS</v>
      </c>
      <c r="V70" s="132" t="str">
        <f t="shared" si="8"/>
        <v>PASS</v>
      </c>
      <c r="W70" s="74"/>
    </row>
    <row r="71" spans="2:23" ht="15.5" x14ac:dyDescent="0.35">
      <c r="B71" s="65"/>
      <c r="C71" s="36"/>
      <c r="D71" s="110"/>
      <c r="E71" s="119">
        <v>9</v>
      </c>
      <c r="F71" s="482"/>
      <c r="G71" s="482"/>
      <c r="H71" s="120"/>
      <c r="I71" s="47"/>
      <c r="J71" s="121"/>
      <c r="K71" s="67"/>
      <c r="L71" s="481" t="str">
        <f>IF(COUNTIF(V59:V88,"Fail")&gt;0,"Fail","Pass")</f>
        <v>Pass</v>
      </c>
      <c r="M71" s="481"/>
      <c r="N71" s="481"/>
      <c r="O71" s="481"/>
      <c r="P71" s="127"/>
      <c r="Q71" s="119">
        <v>13</v>
      </c>
      <c r="R71" s="282">
        <f t="shared" si="5"/>
        <v>2039</v>
      </c>
      <c r="S71" s="283">
        <f>IFERROR(VLOOKUP(R71,Tables!$B$22:$C$57,2,FALSE),45)</f>
        <v>45</v>
      </c>
      <c r="T71" s="283">
        <f t="shared" si="7"/>
        <v>0</v>
      </c>
      <c r="U71" s="132" t="str">
        <f t="shared" si="6"/>
        <v>PASS</v>
      </c>
      <c r="V71" s="132" t="str">
        <f t="shared" si="8"/>
        <v>PASS</v>
      </c>
      <c r="W71" s="74"/>
    </row>
    <row r="72" spans="2:23" ht="15.5" x14ac:dyDescent="0.35">
      <c r="B72" s="65"/>
      <c r="C72" s="36"/>
      <c r="D72" s="110"/>
      <c r="E72" s="119">
        <v>10</v>
      </c>
      <c r="F72" s="482"/>
      <c r="G72" s="482"/>
      <c r="H72" s="120"/>
      <c r="I72" s="47"/>
      <c r="J72" s="121"/>
      <c r="K72" s="67"/>
      <c r="L72" s="478" t="s">
        <v>203</v>
      </c>
      <c r="M72" s="479"/>
      <c r="N72" s="479"/>
      <c r="O72" s="480"/>
      <c r="P72" s="127"/>
      <c r="Q72" s="119">
        <v>14</v>
      </c>
      <c r="R72" s="282">
        <f t="shared" si="5"/>
        <v>2040</v>
      </c>
      <c r="S72" s="283">
        <f>IFERROR(VLOOKUP(R72,Tables!$B$22:$C$57,2,FALSE),45)</f>
        <v>45</v>
      </c>
      <c r="T72" s="283">
        <f t="shared" si="7"/>
        <v>0</v>
      </c>
      <c r="U72" s="132" t="str">
        <f t="shared" si="6"/>
        <v>PASS</v>
      </c>
      <c r="V72" s="132" t="str">
        <f t="shared" si="8"/>
        <v>PASS</v>
      </c>
      <c r="W72" s="74"/>
    </row>
    <row r="73" spans="2:23" ht="15.5" x14ac:dyDescent="0.35">
      <c r="B73" s="65"/>
      <c r="C73" s="36"/>
      <c r="D73" s="110"/>
      <c r="E73" s="119">
        <v>11</v>
      </c>
      <c r="F73" s="482"/>
      <c r="G73" s="482"/>
      <c r="H73" s="120"/>
      <c r="I73" s="47"/>
      <c r="J73" s="121"/>
      <c r="K73" s="67"/>
      <c r="L73" s="478"/>
      <c r="M73" s="479"/>
      <c r="N73" s="479"/>
      <c r="O73" s="480"/>
      <c r="P73" s="127"/>
      <c r="Q73" s="119">
        <v>15</v>
      </c>
      <c r="R73" s="282">
        <f t="shared" si="5"/>
        <v>2041</v>
      </c>
      <c r="S73" s="283">
        <f>IFERROR(VLOOKUP(R73,Tables!$B$22:$C$57,2,FALSE),45)</f>
        <v>45</v>
      </c>
      <c r="T73" s="283">
        <f t="shared" si="7"/>
        <v>0</v>
      </c>
      <c r="U73" s="132" t="str">
        <f t="shared" si="6"/>
        <v>PASS</v>
      </c>
      <c r="V73" s="132" t="str">
        <f t="shared" si="8"/>
        <v>PASS</v>
      </c>
      <c r="W73" s="74"/>
    </row>
    <row r="74" spans="2:23" ht="15.5" x14ac:dyDescent="0.35">
      <c r="B74" s="65"/>
      <c r="C74" s="36"/>
      <c r="D74" s="110"/>
      <c r="E74" s="119">
        <v>12</v>
      </c>
      <c r="F74" s="482"/>
      <c r="G74" s="482"/>
      <c r="H74" s="120"/>
      <c r="I74" s="47"/>
      <c r="J74" s="121"/>
      <c r="K74" s="67"/>
      <c r="L74" s="478"/>
      <c r="M74" s="479"/>
      <c r="N74" s="479"/>
      <c r="O74" s="480"/>
      <c r="P74" s="127"/>
      <c r="Q74" s="119">
        <v>16</v>
      </c>
      <c r="R74" s="282">
        <f t="shared" si="5"/>
        <v>2042</v>
      </c>
      <c r="S74" s="283">
        <f>IFERROR(VLOOKUP(R74,Tables!$B$22:$C$57,2,FALSE),45)</f>
        <v>45</v>
      </c>
      <c r="T74" s="283">
        <f t="shared" si="7"/>
        <v>0</v>
      </c>
      <c r="U74" s="132" t="str">
        <f t="shared" si="6"/>
        <v>PASS</v>
      </c>
      <c r="V74" s="132" t="str">
        <f t="shared" si="8"/>
        <v>PASS</v>
      </c>
      <c r="W74" s="74"/>
    </row>
    <row r="75" spans="2:23" ht="15.5" x14ac:dyDescent="0.35">
      <c r="B75" s="65"/>
      <c r="C75" s="36"/>
      <c r="D75" s="110"/>
      <c r="E75" s="119">
        <v>13</v>
      </c>
      <c r="F75" s="482"/>
      <c r="G75" s="482"/>
      <c r="H75" s="120"/>
      <c r="I75" s="47"/>
      <c r="J75" s="121"/>
      <c r="K75" s="67"/>
      <c r="L75" s="478"/>
      <c r="M75" s="479"/>
      <c r="N75" s="479"/>
      <c r="O75" s="480"/>
      <c r="P75" s="127"/>
      <c r="Q75" s="119">
        <v>17</v>
      </c>
      <c r="R75" s="282">
        <f t="shared" si="5"/>
        <v>2043</v>
      </c>
      <c r="S75" s="283">
        <f>IFERROR(VLOOKUP(R75,Tables!$B$22:$C$57,2,FALSE),45)</f>
        <v>45</v>
      </c>
      <c r="T75" s="283">
        <f t="shared" si="7"/>
        <v>0</v>
      </c>
      <c r="U75" s="132" t="str">
        <f t="shared" si="6"/>
        <v>PASS</v>
      </c>
      <c r="V75" s="132" t="str">
        <f t="shared" si="8"/>
        <v>PASS</v>
      </c>
      <c r="W75" s="74"/>
    </row>
    <row r="76" spans="2:23" ht="15.5" x14ac:dyDescent="0.35">
      <c r="B76" s="65"/>
      <c r="C76" s="36"/>
      <c r="D76" s="110"/>
      <c r="E76" s="119">
        <v>14</v>
      </c>
      <c r="F76" s="482"/>
      <c r="G76" s="482"/>
      <c r="H76" s="120"/>
      <c r="I76" s="47"/>
      <c r="J76" s="121"/>
      <c r="K76" s="67"/>
      <c r="L76" s="478"/>
      <c r="M76" s="479"/>
      <c r="N76" s="479"/>
      <c r="O76" s="480"/>
      <c r="P76" s="127"/>
      <c r="Q76" s="119">
        <v>18</v>
      </c>
      <c r="R76" s="282">
        <f t="shared" si="5"/>
        <v>2044</v>
      </c>
      <c r="S76" s="283">
        <f>IFERROR(VLOOKUP(R76,Tables!$B$22:$C$57,2,FALSE),45)</f>
        <v>45</v>
      </c>
      <c r="T76" s="283">
        <f t="shared" si="7"/>
        <v>0</v>
      </c>
      <c r="U76" s="132" t="str">
        <f t="shared" si="6"/>
        <v>PASS</v>
      </c>
      <c r="V76" s="132" t="str">
        <f t="shared" si="8"/>
        <v>PASS</v>
      </c>
      <c r="W76" s="74"/>
    </row>
    <row r="77" spans="2:23" ht="15.5" x14ac:dyDescent="0.35">
      <c r="B77" s="65"/>
      <c r="C77" s="36"/>
      <c r="D77" s="110"/>
      <c r="E77" s="119">
        <v>15</v>
      </c>
      <c r="F77" s="482"/>
      <c r="G77" s="482"/>
      <c r="H77" s="120"/>
      <c r="I77" s="47"/>
      <c r="J77" s="121"/>
      <c r="K77" s="67"/>
      <c r="L77" s="478"/>
      <c r="M77" s="479"/>
      <c r="N77" s="479"/>
      <c r="O77" s="480"/>
      <c r="P77" s="127"/>
      <c r="Q77" s="119">
        <v>19</v>
      </c>
      <c r="R77" s="282">
        <f t="shared" si="5"/>
        <v>2045</v>
      </c>
      <c r="S77" s="283">
        <f>IFERROR(VLOOKUP(R77,Tables!$B$22:$C$57,2,FALSE),45)</f>
        <v>45</v>
      </c>
      <c r="T77" s="283">
        <f t="shared" si="7"/>
        <v>0</v>
      </c>
      <c r="U77" s="132" t="str">
        <f t="shared" si="6"/>
        <v>PASS</v>
      </c>
      <c r="V77" s="132" t="str">
        <f t="shared" si="8"/>
        <v>PASS</v>
      </c>
      <c r="W77" s="74"/>
    </row>
    <row r="78" spans="2:23" ht="16" thickBot="1" x14ac:dyDescent="0.4">
      <c r="B78" s="65"/>
      <c r="C78" s="36"/>
      <c r="D78" s="110"/>
      <c r="E78" s="119">
        <v>16</v>
      </c>
      <c r="F78" s="482"/>
      <c r="G78" s="482"/>
      <c r="H78" s="120"/>
      <c r="I78" s="47"/>
      <c r="J78" s="121"/>
      <c r="K78" s="67"/>
      <c r="L78" s="475" t="str">
        <f>IF(COUNTIF(U59:U88,"Fail")&gt;0,"Fail","Pass")</f>
        <v>Pass</v>
      </c>
      <c r="M78" s="476"/>
      <c r="N78" s="476"/>
      <c r="O78" s="477"/>
      <c r="P78" s="127"/>
      <c r="Q78" s="119">
        <v>20</v>
      </c>
      <c r="R78" s="282">
        <f t="shared" si="5"/>
        <v>2046</v>
      </c>
      <c r="S78" s="283">
        <f>IFERROR(VLOOKUP(R78,Tables!$B$22:$C$57,2,FALSE),45)</f>
        <v>45</v>
      </c>
      <c r="T78" s="283">
        <f t="shared" si="7"/>
        <v>0</v>
      </c>
      <c r="U78" s="132" t="str">
        <f t="shared" si="6"/>
        <v>PASS</v>
      </c>
      <c r="V78" s="132" t="str">
        <f t="shared" si="8"/>
        <v>PASS</v>
      </c>
      <c r="W78" s="74"/>
    </row>
    <row r="79" spans="2:23" ht="15.5" x14ac:dyDescent="0.35">
      <c r="B79" s="65"/>
      <c r="C79" s="36"/>
      <c r="D79" s="110"/>
      <c r="E79" s="119">
        <v>17</v>
      </c>
      <c r="F79" s="482"/>
      <c r="G79" s="482"/>
      <c r="H79" s="120"/>
      <c r="I79" s="47"/>
      <c r="J79" s="121"/>
      <c r="K79" s="67"/>
      <c r="L79" s="138"/>
      <c r="M79" s="139"/>
      <c r="N79" s="139"/>
      <c r="O79" s="140"/>
      <c r="P79" s="127"/>
      <c r="Q79" s="119">
        <v>21</v>
      </c>
      <c r="R79" s="282">
        <f t="shared" si="5"/>
        <v>2047</v>
      </c>
      <c r="S79" s="283">
        <f>IFERROR(VLOOKUP(R79,Tables!$B$22:$C$57,2,FALSE),45)</f>
        <v>45</v>
      </c>
      <c r="T79" s="283">
        <f t="shared" si="7"/>
        <v>0</v>
      </c>
      <c r="U79" s="132" t="str">
        <f t="shared" si="6"/>
        <v>PASS</v>
      </c>
      <c r="V79" s="132" t="str">
        <f t="shared" si="8"/>
        <v>PASS</v>
      </c>
      <c r="W79" s="74"/>
    </row>
    <row r="80" spans="2:23" ht="15.5" x14ac:dyDescent="0.35">
      <c r="B80" s="65"/>
      <c r="C80" s="36"/>
      <c r="D80" s="110"/>
      <c r="E80" s="119">
        <v>18</v>
      </c>
      <c r="F80" s="482"/>
      <c r="G80" s="482"/>
      <c r="H80" s="120"/>
      <c r="I80" s="47"/>
      <c r="J80" s="121"/>
      <c r="K80" s="67"/>
      <c r="P80" s="127"/>
      <c r="Q80" s="119">
        <v>22</v>
      </c>
      <c r="R80" s="282">
        <f t="shared" si="5"/>
        <v>2048</v>
      </c>
      <c r="S80" s="283">
        <f>IFERROR(VLOOKUP(R80,Tables!$B$22:$C$57,2,FALSE),45)</f>
        <v>45</v>
      </c>
      <c r="T80" s="283">
        <f t="shared" si="7"/>
        <v>0</v>
      </c>
      <c r="U80" s="132" t="str">
        <f t="shared" si="6"/>
        <v>PASS</v>
      </c>
      <c r="V80" s="132" t="str">
        <f t="shared" si="8"/>
        <v>PASS</v>
      </c>
      <c r="W80" s="74"/>
    </row>
    <row r="81" spans="2:23" ht="15.5" x14ac:dyDescent="0.35">
      <c r="B81" s="65"/>
      <c r="C81" s="36"/>
      <c r="D81" s="110"/>
      <c r="E81" s="119">
        <v>19</v>
      </c>
      <c r="F81" s="482"/>
      <c r="G81" s="482"/>
      <c r="H81" s="120"/>
      <c r="I81" s="47"/>
      <c r="J81" s="121"/>
      <c r="K81" s="67"/>
      <c r="P81" s="127"/>
      <c r="Q81" s="119">
        <v>23</v>
      </c>
      <c r="R81" s="282">
        <f t="shared" si="5"/>
        <v>2049</v>
      </c>
      <c r="S81" s="283">
        <f>IFERROR(VLOOKUP(R81,Tables!$B$22:$C$57,2,FALSE),45)</f>
        <v>45</v>
      </c>
      <c r="T81" s="283">
        <f t="shared" si="7"/>
        <v>0</v>
      </c>
      <c r="U81" s="132" t="str">
        <f t="shared" si="6"/>
        <v>PASS</v>
      </c>
      <c r="V81" s="132" t="str">
        <f t="shared" si="8"/>
        <v>PASS</v>
      </c>
      <c r="W81" s="74"/>
    </row>
    <row r="82" spans="2:23" ht="15.5" x14ac:dyDescent="0.35">
      <c r="B82" s="65"/>
      <c r="C82" s="36"/>
      <c r="D82" s="110"/>
      <c r="E82" s="119">
        <v>20</v>
      </c>
      <c r="F82" s="482"/>
      <c r="G82" s="482"/>
      <c r="H82" s="120"/>
      <c r="I82" s="47"/>
      <c r="J82" s="121"/>
      <c r="K82" s="67"/>
      <c r="P82" s="127"/>
      <c r="Q82" s="119">
        <v>24</v>
      </c>
      <c r="R82" s="282">
        <f t="shared" si="5"/>
        <v>2050</v>
      </c>
      <c r="S82" s="283">
        <f>IFERROR(VLOOKUP(R82,Tables!$B$22:$C$57,2,FALSE),45)</f>
        <v>45</v>
      </c>
      <c r="T82" s="283">
        <f t="shared" si="7"/>
        <v>0</v>
      </c>
      <c r="U82" s="132" t="str">
        <f t="shared" si="6"/>
        <v>PASS</v>
      </c>
      <c r="V82" s="132" t="str">
        <f t="shared" si="8"/>
        <v>PASS</v>
      </c>
      <c r="W82" s="74"/>
    </row>
    <row r="83" spans="2:23" ht="15.5" x14ac:dyDescent="0.35">
      <c r="B83" s="65"/>
      <c r="C83" s="36"/>
      <c r="D83" s="110"/>
      <c r="E83" s="119">
        <v>21</v>
      </c>
      <c r="F83" s="482"/>
      <c r="G83" s="482"/>
      <c r="H83" s="120"/>
      <c r="I83" s="47"/>
      <c r="J83" s="121"/>
      <c r="K83" s="67"/>
      <c r="P83" s="127"/>
      <c r="Q83" s="119">
        <v>25</v>
      </c>
      <c r="R83" s="282">
        <f t="shared" si="5"/>
        <v>2051</v>
      </c>
      <c r="S83" s="283">
        <f>IFERROR(VLOOKUP(R83,Tables!$B$22:$C$57,2,FALSE),45)</f>
        <v>0</v>
      </c>
      <c r="T83" s="283">
        <f t="shared" si="7"/>
        <v>0</v>
      </c>
      <c r="U83" s="132" t="str">
        <f t="shared" si="6"/>
        <v>PASS</v>
      </c>
      <c r="V83" s="132" t="str">
        <f t="shared" si="8"/>
        <v>PASS</v>
      </c>
      <c r="W83" s="74"/>
    </row>
    <row r="84" spans="2:23" ht="15.5" x14ac:dyDescent="0.35">
      <c r="B84" s="65"/>
      <c r="C84" s="36"/>
      <c r="D84" s="110"/>
      <c r="E84" s="119">
        <v>22</v>
      </c>
      <c r="F84" s="482"/>
      <c r="G84" s="482"/>
      <c r="H84" s="120"/>
      <c r="I84" s="47"/>
      <c r="J84" s="121"/>
      <c r="K84" s="67"/>
      <c r="P84" s="127"/>
      <c r="Q84" s="119">
        <v>26</v>
      </c>
      <c r="R84" s="282">
        <f t="shared" si="5"/>
        <v>2052</v>
      </c>
      <c r="S84" s="283">
        <f>IFERROR(VLOOKUP(R84,Tables!$B$22:$C$57,2,FALSE),45)</f>
        <v>0</v>
      </c>
      <c r="T84" s="283">
        <f t="shared" si="7"/>
        <v>0</v>
      </c>
      <c r="U84" s="132" t="str">
        <f t="shared" si="6"/>
        <v>PASS</v>
      </c>
      <c r="V84" s="132" t="str">
        <f t="shared" si="8"/>
        <v>PASS</v>
      </c>
      <c r="W84" s="74"/>
    </row>
    <row r="85" spans="2:23" ht="15.5" x14ac:dyDescent="0.35">
      <c r="B85" s="65"/>
      <c r="C85" s="36"/>
      <c r="D85" s="110"/>
      <c r="E85" s="119">
        <v>23</v>
      </c>
      <c r="F85" s="482"/>
      <c r="G85" s="482"/>
      <c r="H85" s="120"/>
      <c r="I85" s="47"/>
      <c r="J85" s="121"/>
      <c r="K85" s="67"/>
      <c r="P85" s="127"/>
      <c r="Q85" s="119">
        <v>27</v>
      </c>
      <c r="R85" s="282">
        <f t="shared" si="5"/>
        <v>2053</v>
      </c>
      <c r="S85" s="283">
        <f>IFERROR(VLOOKUP(R85,Tables!$B$22:$C$57,2,FALSE),45)</f>
        <v>0</v>
      </c>
      <c r="T85" s="283">
        <f t="shared" si="7"/>
        <v>0</v>
      </c>
      <c r="U85" s="132" t="str">
        <f t="shared" si="6"/>
        <v>PASS</v>
      </c>
      <c r="V85" s="132" t="str">
        <f t="shared" si="8"/>
        <v>PASS</v>
      </c>
      <c r="W85" s="74"/>
    </row>
    <row r="86" spans="2:23" ht="15.5" x14ac:dyDescent="0.35">
      <c r="B86" s="65"/>
      <c r="C86" s="36"/>
      <c r="D86" s="110"/>
      <c r="E86" s="119">
        <v>24</v>
      </c>
      <c r="F86" s="482"/>
      <c r="G86" s="482"/>
      <c r="H86" s="120"/>
      <c r="I86" s="47"/>
      <c r="J86" s="121"/>
      <c r="K86" s="67"/>
      <c r="P86" s="127"/>
      <c r="Q86" s="119">
        <v>28</v>
      </c>
      <c r="R86" s="282">
        <f t="shared" si="5"/>
        <v>2054</v>
      </c>
      <c r="S86" s="283">
        <f>IFERROR(VLOOKUP(R86,Tables!$B$22:$C$57,2,FALSE),45)</f>
        <v>0</v>
      </c>
      <c r="T86" s="283">
        <f t="shared" si="7"/>
        <v>0</v>
      </c>
      <c r="U86" s="132" t="str">
        <f t="shared" si="6"/>
        <v>PASS</v>
      </c>
      <c r="V86" s="132" t="str">
        <f t="shared" si="8"/>
        <v>PASS</v>
      </c>
      <c r="W86" s="74"/>
    </row>
    <row r="87" spans="2:23" ht="15.5" x14ac:dyDescent="0.35">
      <c r="B87" s="65"/>
      <c r="C87" s="36"/>
      <c r="D87" s="110"/>
      <c r="E87" s="119">
        <v>25</v>
      </c>
      <c r="F87" s="482"/>
      <c r="G87" s="482"/>
      <c r="H87" s="120"/>
      <c r="I87" s="47"/>
      <c r="J87" s="121"/>
      <c r="K87" s="67"/>
      <c r="P87" s="127"/>
      <c r="Q87" s="119">
        <v>29</v>
      </c>
      <c r="R87" s="282">
        <f t="shared" si="5"/>
        <v>2055</v>
      </c>
      <c r="S87" s="283">
        <f>IFERROR(VLOOKUP(R87,Tables!$B$22:$C$57,2,FALSE),45)</f>
        <v>0</v>
      </c>
      <c r="T87" s="283">
        <f t="shared" si="7"/>
        <v>0</v>
      </c>
      <c r="U87" s="132" t="str">
        <f t="shared" si="6"/>
        <v>PASS</v>
      </c>
      <c r="V87" s="132" t="str">
        <f t="shared" si="8"/>
        <v>PASS</v>
      </c>
      <c r="W87" s="74"/>
    </row>
    <row r="88" spans="2:23" ht="15.5" x14ac:dyDescent="0.35">
      <c r="B88" s="65"/>
      <c r="C88" s="36"/>
      <c r="D88" s="110"/>
      <c r="E88" s="119">
        <v>26</v>
      </c>
      <c r="F88" s="482"/>
      <c r="G88" s="482"/>
      <c r="H88" s="120"/>
      <c r="I88" s="47"/>
      <c r="J88" s="121"/>
      <c r="K88" s="67"/>
      <c r="P88" s="127"/>
      <c r="Q88" s="119">
        <v>30</v>
      </c>
      <c r="R88" s="282">
        <f t="shared" si="5"/>
        <v>2056</v>
      </c>
      <c r="S88" s="283">
        <f>IFERROR(VLOOKUP(R88,Tables!$B$22:$C$57,2,FALSE),45)</f>
        <v>0</v>
      </c>
      <c r="T88" s="283">
        <f t="shared" si="7"/>
        <v>0</v>
      </c>
      <c r="U88" s="132" t="str">
        <f t="shared" si="6"/>
        <v>PASS</v>
      </c>
      <c r="V88" s="132" t="str">
        <f t="shared" si="8"/>
        <v>PASS</v>
      </c>
      <c r="W88" s="74"/>
    </row>
    <row r="89" spans="2:23" ht="16" thickBot="1" x14ac:dyDescent="0.4">
      <c r="B89" s="65"/>
      <c r="C89" s="36"/>
      <c r="D89" s="110"/>
      <c r="E89" s="119">
        <v>27</v>
      </c>
      <c r="F89" s="482"/>
      <c r="G89" s="482"/>
      <c r="H89" s="120"/>
      <c r="I89" s="47"/>
      <c r="J89" s="121"/>
      <c r="K89" s="67"/>
      <c r="P89" s="128"/>
      <c r="Q89" s="129"/>
      <c r="R89" s="129"/>
      <c r="S89" s="129"/>
      <c r="T89" s="129"/>
      <c r="U89" s="129"/>
      <c r="V89" s="129"/>
      <c r="W89" s="130"/>
    </row>
    <row r="90" spans="2:23" ht="15.5" x14ac:dyDescent="0.35">
      <c r="B90" s="65"/>
      <c r="C90" s="36"/>
      <c r="D90" s="110"/>
      <c r="E90" s="119">
        <v>28</v>
      </c>
      <c r="F90" s="482"/>
      <c r="G90" s="482"/>
      <c r="H90" s="120"/>
      <c r="I90" s="47"/>
      <c r="J90" s="121"/>
      <c r="K90" s="67"/>
    </row>
    <row r="91" spans="2:23" ht="15.5" x14ac:dyDescent="0.35">
      <c r="B91" s="65"/>
      <c r="C91" s="36"/>
      <c r="D91" s="110"/>
      <c r="E91" s="119">
        <v>29</v>
      </c>
      <c r="F91" s="482"/>
      <c r="G91" s="482"/>
      <c r="H91" s="120"/>
      <c r="I91" s="47"/>
      <c r="J91" s="121"/>
      <c r="K91" s="67"/>
    </row>
    <row r="92" spans="2:23" ht="15.5" x14ac:dyDescent="0.35">
      <c r="B92" s="65"/>
      <c r="C92" s="36"/>
      <c r="D92" s="110"/>
      <c r="E92" s="119">
        <v>30</v>
      </c>
      <c r="F92" s="482"/>
      <c r="G92" s="482"/>
      <c r="H92" s="120"/>
      <c r="I92" s="47"/>
      <c r="J92" s="121"/>
      <c r="K92" s="67"/>
    </row>
    <row r="93" spans="2:23" ht="15.5" x14ac:dyDescent="0.35">
      <c r="B93" s="41"/>
      <c r="C93" s="5"/>
      <c r="D93" s="7"/>
      <c r="E93" s="7"/>
      <c r="F93" s="37"/>
      <c r="G93" s="112"/>
      <c r="H93" s="121"/>
      <c r="I93" s="121"/>
      <c r="J93" s="7"/>
      <c r="K93" s="35"/>
    </row>
    <row r="94" spans="2:23" ht="14.5" thickBot="1" x14ac:dyDescent="0.35">
      <c r="B94" s="2"/>
      <c r="C94" s="3"/>
      <c r="D94" s="3"/>
      <c r="E94" s="3"/>
      <c r="F94" s="3"/>
      <c r="G94" s="3"/>
      <c r="H94" s="3"/>
      <c r="I94" s="3"/>
      <c r="J94" s="3"/>
      <c r="K94" s="4"/>
    </row>
  </sheetData>
  <sheetProtection algorithmName="SHA-512" hashValue="R2yXIavLFniopiycy994Xkf6hH7pJxuovtkW0lVUbai7tH2yYteyijVsXzPRItjRn2CclJlEpVxjvchzWGESSg==" saltValue="yxjTJgsvU16UDrCXWvj3hQ==" spinCount="100000" sheet="1" selectLockedCells="1"/>
  <mergeCells count="87">
    <mergeCell ref="F92:G92"/>
    <mergeCell ref="L58:N58"/>
    <mergeCell ref="F87:G87"/>
    <mergeCell ref="F88:G88"/>
    <mergeCell ref="F89:G89"/>
    <mergeCell ref="F90:G90"/>
    <mergeCell ref="F91:G91"/>
    <mergeCell ref="F82:G82"/>
    <mergeCell ref="F83:G83"/>
    <mergeCell ref="F84:G84"/>
    <mergeCell ref="F85:G85"/>
    <mergeCell ref="F86:G86"/>
    <mergeCell ref="F78:G78"/>
    <mergeCell ref="L78:O78"/>
    <mergeCell ref="F79:G79"/>
    <mergeCell ref="F80:G80"/>
    <mergeCell ref="F81:G81"/>
    <mergeCell ref="F71:G71"/>
    <mergeCell ref="L71:O71"/>
    <mergeCell ref="F72:G72"/>
    <mergeCell ref="L72:O77"/>
    <mergeCell ref="F73:G73"/>
    <mergeCell ref="F74:G74"/>
    <mergeCell ref="F75:G75"/>
    <mergeCell ref="F76:G76"/>
    <mergeCell ref="F77:G77"/>
    <mergeCell ref="F65:G65"/>
    <mergeCell ref="L65:O70"/>
    <mergeCell ref="F66:G66"/>
    <mergeCell ref="F67:G67"/>
    <mergeCell ref="F68:G68"/>
    <mergeCell ref="F69:G69"/>
    <mergeCell ref="F70:G70"/>
    <mergeCell ref="Q56:V56"/>
    <mergeCell ref="F61:G61"/>
    <mergeCell ref="F62:G62"/>
    <mergeCell ref="F63:G63"/>
    <mergeCell ref="L63:O64"/>
    <mergeCell ref="F64:G64"/>
    <mergeCell ref="B50:K50"/>
    <mergeCell ref="B51:K51"/>
    <mergeCell ref="P51:W51"/>
    <mergeCell ref="R53:U53"/>
    <mergeCell ref="F54:J54"/>
    <mergeCell ref="F37:G37"/>
    <mergeCell ref="F43:G43"/>
    <mergeCell ref="F44:G44"/>
    <mergeCell ref="F45:G45"/>
    <mergeCell ref="F38:G38"/>
    <mergeCell ref="F39:G39"/>
    <mergeCell ref="F40:G40"/>
    <mergeCell ref="F41:G41"/>
    <mergeCell ref="F42:G42"/>
    <mergeCell ref="F32:G32"/>
    <mergeCell ref="F33:G33"/>
    <mergeCell ref="F34:G34"/>
    <mergeCell ref="F35:G35"/>
    <mergeCell ref="F36:G36"/>
    <mergeCell ref="F27:G27"/>
    <mergeCell ref="F28:G28"/>
    <mergeCell ref="F29:G29"/>
    <mergeCell ref="F30:G30"/>
    <mergeCell ref="F31:G31"/>
    <mergeCell ref="P4:W4"/>
    <mergeCell ref="R6:U6"/>
    <mergeCell ref="Q9:V9"/>
    <mergeCell ref="L16:O17"/>
    <mergeCell ref="F14:G14"/>
    <mergeCell ref="F15:G15"/>
    <mergeCell ref="F16:G16"/>
    <mergeCell ref="F17:G17"/>
    <mergeCell ref="L31:O31"/>
    <mergeCell ref="L18:O23"/>
    <mergeCell ref="L24:O24"/>
    <mergeCell ref="L25:O30"/>
    <mergeCell ref="B3:K3"/>
    <mergeCell ref="B4:K4"/>
    <mergeCell ref="F7:J7"/>
    <mergeCell ref="F18:G18"/>
    <mergeCell ref="F19:G19"/>
    <mergeCell ref="F20:G20"/>
    <mergeCell ref="F21:G21"/>
    <mergeCell ref="F22:G22"/>
    <mergeCell ref="F23:G23"/>
    <mergeCell ref="F24:G24"/>
    <mergeCell ref="F25:G25"/>
    <mergeCell ref="F26:G26"/>
  </mergeCells>
  <phoneticPr fontId="27" type="noConversion"/>
  <conditionalFormatting sqref="E16:F45">
    <cfRule type="expression" dxfId="50" priority="17">
      <formula>$G$11&lt;$E16</formula>
    </cfRule>
  </conditionalFormatting>
  <conditionalFormatting sqref="E63:F92">
    <cfRule type="expression" dxfId="49" priority="6">
      <formula>$G$11&lt;$E63</formula>
    </cfRule>
  </conditionalFormatting>
  <conditionalFormatting sqref="F7">
    <cfRule type="cellIs" dxfId="48" priority="77" operator="notEqual">
      <formula>"Auto-Filled"</formula>
    </cfRule>
  </conditionalFormatting>
  <conditionalFormatting sqref="F54">
    <cfRule type="cellIs" dxfId="47" priority="11" operator="notEqual">
      <formula>"Auto-Filled"</formula>
    </cfRule>
  </conditionalFormatting>
  <conditionalFormatting sqref="G9">
    <cfRule type="cellIs" dxfId="46" priority="12" operator="notEqual">
      <formula>"Auto-Filled"</formula>
    </cfRule>
  </conditionalFormatting>
  <conditionalFormatting sqref="G56">
    <cfRule type="cellIs" dxfId="45" priority="3" operator="notEqual">
      <formula>"Auto-Filled"</formula>
    </cfRule>
  </conditionalFormatting>
  <conditionalFormatting sqref="G58">
    <cfRule type="cellIs" dxfId="44" priority="2" operator="notEqual">
      <formula>"Auto-Filled"</formula>
    </cfRule>
  </conditionalFormatting>
  <conditionalFormatting sqref="L24">
    <cfRule type="cellIs" dxfId="43" priority="14" operator="equal">
      <formula>"Pass"</formula>
    </cfRule>
  </conditionalFormatting>
  <conditionalFormatting sqref="L31">
    <cfRule type="cellIs" dxfId="42" priority="59" operator="equal">
      <formula>"Pass"</formula>
    </cfRule>
  </conditionalFormatting>
  <conditionalFormatting sqref="L71">
    <cfRule type="cellIs" dxfId="41" priority="5" operator="equal">
      <formula>"Pass"</formula>
    </cfRule>
  </conditionalFormatting>
  <conditionalFormatting sqref="L78">
    <cfRule type="cellIs" dxfId="40" priority="9" operator="equal">
      <formula>"Pass"</formula>
    </cfRule>
  </conditionalFormatting>
  <conditionalFormatting sqref="L24:O24">
    <cfRule type="cellIs" dxfId="39" priority="13" operator="equal">
      <formula>"Fail"</formula>
    </cfRule>
  </conditionalFormatting>
  <conditionalFormatting sqref="L31:O31">
    <cfRule type="cellIs" dxfId="38" priority="57" operator="equal">
      <formula>"Fail"</formula>
    </cfRule>
  </conditionalFormatting>
  <conditionalFormatting sqref="L71:O71">
    <cfRule type="cellIs" dxfId="37" priority="4" operator="equal">
      <formula>"Fail"</formula>
    </cfRule>
  </conditionalFormatting>
  <conditionalFormatting sqref="L78:O78">
    <cfRule type="cellIs" dxfId="36" priority="8" operator="equal">
      <formula>"Fail"</formula>
    </cfRule>
  </conditionalFormatting>
  <conditionalFormatting sqref="R6">
    <cfRule type="cellIs" dxfId="34" priority="74" operator="notEqual">
      <formula>"Auto-Filled"</formula>
    </cfRule>
  </conditionalFormatting>
  <conditionalFormatting sqref="R53">
    <cfRule type="cellIs" dxfId="33" priority="10" operator="notEqual">
      <formula>"Auto-Filled"</formula>
    </cfRule>
  </conditionalFormatting>
  <conditionalFormatting sqref="U12:V41">
    <cfRule type="containsText" dxfId="32" priority="18" operator="containsText" text="fail">
      <formula>NOT(ISERROR(SEARCH("fail",U12)))</formula>
    </cfRule>
  </conditionalFormatting>
  <conditionalFormatting sqref="U59:V88">
    <cfRule type="containsText" dxfId="31" priority="7" operator="containsText" text="fail">
      <formula>NOT(ISERROR(SEARCH("fail",U59)))</formula>
    </cfRule>
  </conditionalFormatting>
  <dataValidations count="2">
    <dataValidation type="whole" allowBlank="1" showInputMessage="1" showErrorMessage="1" promptTitle="Contract Term" prompt="Contract Services Term has a maximum of 30 years" sqref="G11" xr:uid="{D9D51A79-ECFB-4077-A52C-8082AB220B5B}">
      <formula1>0</formula1>
      <formula2>30</formula2>
    </dataValidation>
    <dataValidation type="custom" allowBlank="1" showInputMessage="1" showErrorMessage="1" errorTitle="Cell Protected" error="This cell is protected. You may edit if you increase the services term" sqref="F16:G45 F63:G92" xr:uid="{1BD0A10A-4A17-4956-90BB-E7838273CE0D}">
      <formula1>E16&lt;=$G$11</formula1>
    </dataValidation>
  </dataValidations>
  <pageMargins left="0.5" right="0.5" top="0.75" bottom="0.75" header="0.3" footer="0.3"/>
  <pageSetup scale="92"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8E75348B-ADF8-456C-A5E3-059CAD69FB6C}">
            <xm:f>NOT('Part IV'!$J$8="Yes")</xm:f>
            <x14:dxf>
              <font>
                <color theme="0" tint="-0.499984740745262"/>
              </font>
              <fill>
                <patternFill>
                  <bgColor theme="0" tint="-0.499984740745262"/>
                </patternFill>
              </fill>
            </x14:dxf>
          </x14:cfRule>
          <xm:sqref>P49:W89 B49:K94</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40133-9384-463F-8F9C-799E2DAB2329}">
  <sheetPr>
    <pageSetUpPr fitToPage="1"/>
  </sheetPr>
  <dimension ref="A1:BD335"/>
  <sheetViews>
    <sheetView showGridLines="0" topLeftCell="A46" zoomScale="70" zoomScaleNormal="70" workbookViewId="0">
      <selection activeCell="H73" sqref="H73"/>
    </sheetView>
  </sheetViews>
  <sheetFormatPr defaultColWidth="9.1796875" defaultRowHeight="14" x14ac:dyDescent="0.3"/>
  <cols>
    <col min="1" max="1" width="3.453125" style="13" customWidth="1"/>
    <col min="2" max="15" width="12.7265625" style="13" customWidth="1"/>
    <col min="16" max="17" width="9.54296875" style="13" customWidth="1"/>
    <col min="18" max="18" width="17.7265625" style="13" bestFit="1" customWidth="1"/>
    <col min="19" max="19" width="19.453125" style="13" customWidth="1"/>
    <col min="20" max="20" width="22.453125" style="13" bestFit="1" customWidth="1"/>
    <col min="21" max="21" width="27.1796875" style="13" customWidth="1"/>
    <col min="22" max="22" width="16.26953125" style="13" customWidth="1"/>
    <col min="23" max="23" width="29.26953125" style="13" bestFit="1" customWidth="1"/>
    <col min="24" max="24" width="25.7265625" style="13" customWidth="1"/>
    <col min="25" max="25" width="19.54296875" style="13" bestFit="1" customWidth="1"/>
    <col min="26" max="27" width="9.1796875" style="13"/>
    <col min="28" max="28" width="11.81640625" style="13" customWidth="1"/>
    <col min="29" max="16384" width="9.1796875" style="13"/>
  </cols>
  <sheetData>
    <row r="1" spans="2:22" ht="18" thickBot="1" x14ac:dyDescent="0.4">
      <c r="B1" s="470" t="str">
        <f>IF('Part IV'!J8="Yes","Storage Energy System - Phase 1 ONLY","Storage Energy System")</f>
        <v>Storage Energy System</v>
      </c>
      <c r="C1" s="470"/>
      <c r="D1" s="470"/>
      <c r="E1" s="470"/>
      <c r="F1" s="470"/>
      <c r="G1" s="470"/>
      <c r="H1" s="470"/>
      <c r="I1" s="470"/>
      <c r="J1" s="470"/>
      <c r="K1" s="470"/>
      <c r="L1" s="470"/>
      <c r="M1" s="470"/>
      <c r="N1" s="470"/>
      <c r="O1" s="470"/>
      <c r="P1" s="470"/>
      <c r="Q1" s="470"/>
    </row>
    <row r="2" spans="2:22" x14ac:dyDescent="0.3">
      <c r="B2" s="170" t="str">
        <f>"Version: " &amp; Version</f>
        <v>Version: RD2 FINAL</v>
      </c>
      <c r="C2" s="171"/>
      <c r="D2" s="171"/>
      <c r="E2" s="171"/>
      <c r="F2" s="171"/>
      <c r="G2" s="171"/>
      <c r="H2" s="171"/>
      <c r="I2" s="171"/>
      <c r="J2" s="125"/>
      <c r="K2" s="125"/>
      <c r="L2" s="125"/>
      <c r="M2" s="125"/>
      <c r="N2" s="125"/>
      <c r="O2" s="125"/>
      <c r="P2" s="125"/>
      <c r="Q2" s="172"/>
      <c r="S2" s="105"/>
    </row>
    <row r="3" spans="2:22" ht="15" x14ac:dyDescent="0.3">
      <c r="B3" s="173"/>
      <c r="C3" s="72"/>
      <c r="D3" s="72"/>
      <c r="E3" s="72"/>
      <c r="F3" s="72"/>
      <c r="G3" s="72"/>
      <c r="H3" s="72" t="s">
        <v>207</v>
      </c>
      <c r="I3" s="72"/>
      <c r="J3" s="72"/>
      <c r="K3" s="72"/>
      <c r="L3" s="72"/>
      <c r="M3" s="72"/>
      <c r="N3" s="72"/>
      <c r="O3" s="72"/>
      <c r="P3" s="72"/>
      <c r="Q3" s="174"/>
      <c r="R3" s="305" t="str">
        <f>IF(S3&lt;T2*12,"&lt;&lt;&lt; Information may be Required. Refer to Notes below.","")</f>
        <v/>
      </c>
      <c r="U3" s="319"/>
    </row>
    <row r="4" spans="2:22" ht="15" x14ac:dyDescent="0.3">
      <c r="B4" s="173"/>
      <c r="C4" s="72"/>
      <c r="D4" s="72"/>
      <c r="E4" s="72"/>
      <c r="F4" s="72"/>
      <c r="G4" s="72"/>
      <c r="H4" s="173" t="s">
        <v>208</v>
      </c>
      <c r="I4" s="72"/>
      <c r="J4" s="72"/>
      <c r="K4" s="72"/>
      <c r="L4" s="72"/>
      <c r="M4" s="72"/>
      <c r="N4" s="72"/>
      <c r="O4" s="72"/>
      <c r="P4" s="72"/>
      <c r="Q4" s="174"/>
      <c r="R4" s="305"/>
      <c r="S4" s="319"/>
      <c r="T4" s="319"/>
      <c r="U4" s="319"/>
    </row>
    <row r="5" spans="2:22" ht="15.5" x14ac:dyDescent="0.35">
      <c r="B5" s="173"/>
      <c r="C5" s="46" t="s">
        <v>26</v>
      </c>
      <c r="D5" s="36"/>
      <c r="E5" s="441" t="str">
        <f>IF(ProjTitle="","Auto-Filled",ProjTitle)</f>
        <v>Auto-Filled</v>
      </c>
      <c r="F5" s="458"/>
      <c r="G5" s="458"/>
      <c r="H5" s="458"/>
      <c r="I5" s="458"/>
      <c r="J5" s="458"/>
      <c r="K5" s="47"/>
      <c r="L5" s="52"/>
      <c r="M5" s="47"/>
      <c r="N5" s="47"/>
      <c r="O5" s="47"/>
      <c r="P5" s="47"/>
      <c r="Q5" s="174"/>
      <c r="R5" s="305"/>
      <c r="S5" s="319"/>
      <c r="T5" s="319"/>
      <c r="U5" s="319"/>
    </row>
    <row r="6" spans="2:22" ht="15.5" x14ac:dyDescent="0.35">
      <c r="B6" s="173"/>
      <c r="C6" s="49"/>
      <c r="D6" s="72"/>
      <c r="E6" s="72"/>
      <c r="F6" s="72"/>
      <c r="G6" s="72"/>
      <c r="H6" s="72"/>
      <c r="I6" s="72"/>
      <c r="J6" s="47"/>
      <c r="K6" s="72"/>
      <c r="L6" s="47"/>
      <c r="M6" s="72"/>
      <c r="N6" s="72"/>
      <c r="O6" s="72"/>
      <c r="P6" s="72"/>
      <c r="Q6" s="174"/>
      <c r="R6" s="305"/>
      <c r="S6" s="319"/>
      <c r="T6" s="319"/>
      <c r="U6" s="319"/>
    </row>
    <row r="7" spans="2:22" ht="15" x14ac:dyDescent="0.3">
      <c r="B7" s="173"/>
      <c r="C7" s="72"/>
      <c r="D7" s="495" t="s">
        <v>209</v>
      </c>
      <c r="E7" s="495"/>
      <c r="F7" s="495"/>
      <c r="G7" s="495"/>
      <c r="H7" s="495"/>
      <c r="I7" s="495"/>
      <c r="J7" s="495"/>
      <c r="K7" s="495"/>
      <c r="L7" s="495"/>
      <c r="M7" s="495"/>
      <c r="N7" s="495"/>
      <c r="O7" s="72"/>
      <c r="P7" s="72"/>
      <c r="Q7" s="174"/>
    </row>
    <row r="8" spans="2:22" ht="15" x14ac:dyDescent="0.3">
      <c r="B8" s="173"/>
      <c r="C8" s="72"/>
      <c r="D8" s="495"/>
      <c r="E8" s="495"/>
      <c r="F8" s="495"/>
      <c r="G8" s="495"/>
      <c r="H8" s="495"/>
      <c r="I8" s="495"/>
      <c r="J8" s="495"/>
      <c r="K8" s="495"/>
      <c r="L8" s="495"/>
      <c r="M8" s="495"/>
      <c r="N8" s="495"/>
      <c r="O8" s="243"/>
      <c r="P8" s="243"/>
      <c r="Q8" s="287"/>
    </row>
    <row r="9" spans="2:22" ht="15.5" x14ac:dyDescent="0.35">
      <c r="B9" s="177"/>
      <c r="C9" s="167"/>
      <c r="D9" s="266">
        <v>1</v>
      </c>
      <c r="E9" s="266">
        <v>2</v>
      </c>
      <c r="F9" s="266">
        <v>3</v>
      </c>
      <c r="G9" s="266">
        <v>4</v>
      </c>
      <c r="H9" s="266">
        <v>5</v>
      </c>
      <c r="I9" s="266">
        <v>6</v>
      </c>
      <c r="J9" s="266">
        <v>7</v>
      </c>
      <c r="K9" s="266">
        <v>8</v>
      </c>
      <c r="L9" s="266">
        <v>9</v>
      </c>
      <c r="M9" s="266">
        <v>10</v>
      </c>
      <c r="N9" s="266">
        <v>11</v>
      </c>
      <c r="O9" s="266">
        <v>12</v>
      </c>
      <c r="P9" s="38"/>
      <c r="Q9" s="178"/>
      <c r="S9" s="348" t="s">
        <v>137</v>
      </c>
      <c r="T9" s="347">
        <f>'Part VI'!$G$11</f>
        <v>0</v>
      </c>
    </row>
    <row r="10" spans="2:22" ht="15.5" x14ac:dyDescent="0.35">
      <c r="B10" s="177"/>
      <c r="C10" s="230" t="s">
        <v>138</v>
      </c>
      <c r="D10" s="265" t="s">
        <v>118</v>
      </c>
      <c r="E10" s="60" t="s">
        <v>119</v>
      </c>
      <c r="F10" s="60" t="s">
        <v>120</v>
      </c>
      <c r="G10" s="60" t="s">
        <v>121</v>
      </c>
      <c r="H10" s="60" t="s">
        <v>122</v>
      </c>
      <c r="I10" s="60" t="s">
        <v>123</v>
      </c>
      <c r="J10" s="60" t="s">
        <v>124</v>
      </c>
      <c r="K10" s="60" t="s">
        <v>125</v>
      </c>
      <c r="L10" s="60" t="s">
        <v>126</v>
      </c>
      <c r="M10" s="60" t="s">
        <v>127</v>
      </c>
      <c r="N10" s="60" t="s">
        <v>128</v>
      </c>
      <c r="O10" s="60" t="s">
        <v>129</v>
      </c>
      <c r="P10" s="38"/>
      <c r="Q10" s="178"/>
      <c r="S10" s="347">
        <f>COUNT(D11:O41)</f>
        <v>0</v>
      </c>
      <c r="T10" s="347"/>
    </row>
    <row r="11" spans="2:22" ht="15.5" x14ac:dyDescent="0.35">
      <c r="B11" s="177"/>
      <c r="C11" s="231">
        <f>IF(ISBLANK(EstCOD),1,YEAR(EstCOD))</f>
        <v>1</v>
      </c>
      <c r="D11" s="290"/>
      <c r="E11" s="290"/>
      <c r="F11" s="290"/>
      <c r="G11" s="290"/>
      <c r="H11" s="290"/>
      <c r="I11" s="290"/>
      <c r="J11" s="290"/>
      <c r="K11" s="290"/>
      <c r="L11" s="290"/>
      <c r="M11" s="290"/>
      <c r="N11" s="290"/>
      <c r="O11" s="290"/>
      <c r="P11" s="38"/>
      <c r="Q11" s="178"/>
      <c r="R11" s="330" t="str">
        <f>IF(AND(_xlfn.XLOOKUP(0.1,D11:O11,D9:O9,-10,1,1)=MONTH(EstCOD),'Part VII (Phase 1)'!C11=YEAR(EstCOD)),"","&lt;&lt;&lt; Information may be required. Refer to Notes below. Please confirm CPEC schedule alings with COD or contract service term start date.")</f>
        <v>&lt;&lt;&lt; Information may be required. Refer to Notes below. Please confirm CPEC schedule alings with COD or contract service term start date.</v>
      </c>
      <c r="U11" s="166"/>
    </row>
    <row r="12" spans="2:22" ht="16" thickBot="1" x14ac:dyDescent="0.4">
      <c r="B12" s="177"/>
      <c r="C12" s="233">
        <f t="shared" ref="C12:C41" si="0">C11+1</f>
        <v>2</v>
      </c>
      <c r="D12" s="290"/>
      <c r="E12" s="290"/>
      <c r="F12" s="290"/>
      <c r="G12" s="290"/>
      <c r="H12" s="290"/>
      <c r="I12" s="290"/>
      <c r="J12" s="290"/>
      <c r="K12" s="290"/>
      <c r="L12" s="290"/>
      <c r="M12" s="290"/>
      <c r="N12" s="290"/>
      <c r="O12" s="290"/>
      <c r="P12" s="38"/>
      <c r="Q12" s="178"/>
      <c r="R12" s="330" t="str">
        <f>IF(S10&lt;T9*12,"&lt;&lt;&lt; Information may be Required. Refer to Notes below.",IF(S10&gt;T9*12,"&lt;&lt;&lt; CPEC Delivery Term exceeds Contract Services Term as entered in Part VI.",""))</f>
        <v/>
      </c>
      <c r="S12" s="166"/>
      <c r="T12" s="166"/>
      <c r="U12" s="166"/>
    </row>
    <row r="13" spans="2:22" ht="15.5" x14ac:dyDescent="0.35">
      <c r="B13" s="177"/>
      <c r="C13" s="233">
        <f t="shared" si="0"/>
        <v>3</v>
      </c>
      <c r="D13" s="290"/>
      <c r="E13" s="290"/>
      <c r="F13" s="290"/>
      <c r="G13" s="290"/>
      <c r="H13" s="290"/>
      <c r="I13" s="290"/>
      <c r="J13" s="290"/>
      <c r="K13" s="290"/>
      <c r="L13" s="290"/>
      <c r="M13" s="290"/>
      <c r="N13" s="290"/>
      <c r="O13" s="290"/>
      <c r="P13" s="38"/>
      <c r="Q13" s="178"/>
      <c r="R13" s="165"/>
      <c r="S13" s="8" t="str">
        <f>"Version " &amp; Version</f>
        <v>Version RD2 FINAL</v>
      </c>
      <c r="T13" s="44"/>
      <c r="U13" s="1"/>
      <c r="V13" s="14"/>
    </row>
    <row r="14" spans="2:22" ht="15.5" x14ac:dyDescent="0.35">
      <c r="B14" s="177"/>
      <c r="C14" s="233">
        <f t="shared" si="0"/>
        <v>4</v>
      </c>
      <c r="D14" s="290"/>
      <c r="E14" s="290"/>
      <c r="F14" s="290"/>
      <c r="G14" s="290"/>
      <c r="H14" s="290"/>
      <c r="I14" s="290"/>
      <c r="J14" s="290"/>
      <c r="K14" s="290"/>
      <c r="L14" s="290"/>
      <c r="M14" s="290"/>
      <c r="N14" s="290"/>
      <c r="O14" s="290"/>
      <c r="P14" s="38"/>
      <c r="Q14" s="178"/>
      <c r="R14" s="165"/>
      <c r="S14" s="499" t="s">
        <v>210</v>
      </c>
      <c r="T14" s="500"/>
      <c r="U14" s="500"/>
      <c r="V14" s="501"/>
    </row>
    <row r="15" spans="2:22" ht="15.5" x14ac:dyDescent="0.35">
      <c r="B15" s="177"/>
      <c r="C15" s="233">
        <f t="shared" si="0"/>
        <v>5</v>
      </c>
      <c r="D15" s="290"/>
      <c r="E15" s="290"/>
      <c r="F15" s="290"/>
      <c r="G15" s="290"/>
      <c r="H15" s="290"/>
      <c r="I15" s="290"/>
      <c r="J15" s="290"/>
      <c r="K15" s="290"/>
      <c r="L15" s="290"/>
      <c r="M15" s="290"/>
      <c r="N15" s="290"/>
      <c r="O15" s="290"/>
      <c r="P15" s="38"/>
      <c r="Q15" s="178"/>
      <c r="S15" s="499" t="s">
        <v>211</v>
      </c>
      <c r="T15" s="500"/>
      <c r="U15" s="500"/>
      <c r="V15" s="501"/>
    </row>
    <row r="16" spans="2:22" ht="16.5" customHeight="1" x14ac:dyDescent="0.35">
      <c r="B16" s="177"/>
      <c r="C16" s="233">
        <f t="shared" si="0"/>
        <v>6</v>
      </c>
      <c r="D16" s="290"/>
      <c r="E16" s="290"/>
      <c r="F16" s="290"/>
      <c r="G16" s="290"/>
      <c r="H16" s="290"/>
      <c r="I16" s="290"/>
      <c r="J16" s="290"/>
      <c r="K16" s="290"/>
      <c r="L16" s="290"/>
      <c r="M16" s="290"/>
      <c r="N16" s="290"/>
      <c r="O16" s="290"/>
      <c r="P16" s="38"/>
      <c r="Q16" s="178"/>
      <c r="S16" s="65"/>
      <c r="T16" s="36"/>
      <c r="U16" s="36"/>
      <c r="V16" s="67"/>
    </row>
    <row r="17" spans="2:23" ht="19.5" customHeight="1" x14ac:dyDescent="0.35">
      <c r="B17" s="177"/>
      <c r="C17" s="233">
        <f t="shared" si="0"/>
        <v>7</v>
      </c>
      <c r="D17" s="290"/>
      <c r="E17" s="290"/>
      <c r="F17" s="290"/>
      <c r="G17" s="290"/>
      <c r="H17" s="290"/>
      <c r="I17" s="290"/>
      <c r="J17" s="290"/>
      <c r="K17" s="290"/>
      <c r="L17" s="290"/>
      <c r="M17" s="290"/>
      <c r="N17" s="290"/>
      <c r="O17" s="290"/>
      <c r="P17" s="38"/>
      <c r="Q17" s="178"/>
      <c r="S17" s="65"/>
      <c r="T17" s="36"/>
      <c r="U17" s="36"/>
      <c r="V17" s="67"/>
    </row>
    <row r="18" spans="2:23" ht="17.149999999999999" customHeight="1" x14ac:dyDescent="0.35">
      <c r="B18" s="177"/>
      <c r="C18" s="233">
        <f t="shared" si="0"/>
        <v>8</v>
      </c>
      <c r="D18" s="290"/>
      <c r="E18" s="290"/>
      <c r="F18" s="290"/>
      <c r="G18" s="290"/>
      <c r="H18" s="290"/>
      <c r="I18" s="290"/>
      <c r="J18" s="290"/>
      <c r="K18" s="290"/>
      <c r="L18" s="290"/>
      <c r="M18" s="290"/>
      <c r="N18" s="290"/>
      <c r="O18" s="290"/>
      <c r="P18" s="38"/>
      <c r="Q18" s="178"/>
      <c r="S18" s="65"/>
      <c r="T18" s="36"/>
      <c r="U18" s="36"/>
      <c r="V18" s="67"/>
    </row>
    <row r="19" spans="2:23" ht="15.65" customHeight="1" x14ac:dyDescent="0.35">
      <c r="B19" s="177"/>
      <c r="C19" s="233">
        <f t="shared" si="0"/>
        <v>9</v>
      </c>
      <c r="D19" s="290"/>
      <c r="E19" s="290"/>
      <c r="F19" s="290"/>
      <c r="G19" s="290"/>
      <c r="H19" s="290"/>
      <c r="I19" s="290"/>
      <c r="J19" s="290"/>
      <c r="K19" s="290"/>
      <c r="L19" s="290"/>
      <c r="M19" s="290"/>
      <c r="N19" s="290"/>
      <c r="O19" s="290"/>
      <c r="P19" s="38"/>
      <c r="Q19" s="178"/>
      <c r="S19" s="65"/>
      <c r="T19" s="36"/>
      <c r="U19" s="36"/>
      <c r="V19" s="67"/>
    </row>
    <row r="20" spans="2:23" ht="15.5" x14ac:dyDescent="0.35">
      <c r="B20" s="177"/>
      <c r="C20" s="233">
        <f t="shared" si="0"/>
        <v>10</v>
      </c>
      <c r="D20" s="290"/>
      <c r="E20" s="290"/>
      <c r="F20" s="290"/>
      <c r="G20" s="290"/>
      <c r="H20" s="290"/>
      <c r="I20" s="290"/>
      <c r="J20" s="290"/>
      <c r="K20" s="290"/>
      <c r="L20" s="290"/>
      <c r="M20" s="290"/>
      <c r="N20" s="290"/>
      <c r="O20" s="290"/>
      <c r="P20" s="38"/>
      <c r="Q20" s="178"/>
      <c r="S20" s="65"/>
      <c r="T20" s="504" t="s">
        <v>212</v>
      </c>
      <c r="U20" s="502" t="s">
        <v>213</v>
      </c>
      <c r="V20" s="67"/>
    </row>
    <row r="21" spans="2:23" ht="15.5" x14ac:dyDescent="0.35">
      <c r="B21" s="177"/>
      <c r="C21" s="233">
        <f t="shared" si="0"/>
        <v>11</v>
      </c>
      <c r="D21" s="290"/>
      <c r="E21" s="290"/>
      <c r="F21" s="290"/>
      <c r="G21" s="290"/>
      <c r="H21" s="290"/>
      <c r="I21" s="290"/>
      <c r="J21" s="290"/>
      <c r="K21" s="290"/>
      <c r="L21" s="290"/>
      <c r="M21" s="290"/>
      <c r="N21" s="290"/>
      <c r="O21" s="290"/>
      <c r="P21" s="38"/>
      <c r="Q21" s="178"/>
      <c r="S21" s="65"/>
      <c r="T21" s="505"/>
      <c r="U21" s="503"/>
      <c r="V21" s="67"/>
    </row>
    <row r="22" spans="2:23" ht="15.5" x14ac:dyDescent="0.35">
      <c r="B22" s="177"/>
      <c r="C22" s="233">
        <f t="shared" si="0"/>
        <v>12</v>
      </c>
      <c r="D22" s="290"/>
      <c r="E22" s="290"/>
      <c r="F22" s="290"/>
      <c r="G22" s="290"/>
      <c r="H22" s="290"/>
      <c r="I22" s="290"/>
      <c r="J22" s="290"/>
      <c r="K22" s="290"/>
      <c r="L22" s="290"/>
      <c r="M22" s="290"/>
      <c r="N22" s="290"/>
      <c r="O22" s="290"/>
      <c r="P22" s="38"/>
      <c r="Q22" s="178"/>
      <c r="S22" s="65"/>
      <c r="T22" s="322" t="s">
        <v>118</v>
      </c>
      <c r="U22" s="354"/>
      <c r="V22" s="67"/>
      <c r="W22" s="34" t="str">
        <f>IF(U22="","&lt;&lt;&lt; Required Information","")</f>
        <v>&lt;&lt;&lt; Required Information</v>
      </c>
    </row>
    <row r="23" spans="2:23" ht="15.5" x14ac:dyDescent="0.35">
      <c r="B23" s="177"/>
      <c r="C23" s="233">
        <f t="shared" si="0"/>
        <v>13</v>
      </c>
      <c r="D23" s="290"/>
      <c r="E23" s="290"/>
      <c r="F23" s="290"/>
      <c r="G23" s="290"/>
      <c r="H23" s="290"/>
      <c r="I23" s="290"/>
      <c r="J23" s="290"/>
      <c r="K23" s="290"/>
      <c r="L23" s="290"/>
      <c r="M23" s="290"/>
      <c r="N23" s="290"/>
      <c r="O23" s="290"/>
      <c r="P23" s="38"/>
      <c r="Q23" s="178"/>
      <c r="S23" s="65"/>
      <c r="T23" s="323" t="s">
        <v>119</v>
      </c>
      <c r="U23" s="355"/>
      <c r="V23" s="67"/>
      <c r="W23" s="34" t="str">
        <f t="shared" ref="W23:W25" si="1">IF(U23="","&lt;&lt;&lt; Required Information","")</f>
        <v>&lt;&lt;&lt; Required Information</v>
      </c>
    </row>
    <row r="24" spans="2:23" ht="15.5" x14ac:dyDescent="0.35">
      <c r="B24" s="177"/>
      <c r="C24" s="233">
        <f t="shared" si="0"/>
        <v>14</v>
      </c>
      <c r="D24" s="290"/>
      <c r="E24" s="290"/>
      <c r="F24" s="290"/>
      <c r="G24" s="290"/>
      <c r="H24" s="290"/>
      <c r="I24" s="290"/>
      <c r="J24" s="290"/>
      <c r="K24" s="290"/>
      <c r="L24" s="290"/>
      <c r="M24" s="290"/>
      <c r="N24" s="290"/>
      <c r="O24" s="290"/>
      <c r="P24" s="38"/>
      <c r="Q24" s="178"/>
      <c r="S24" s="65"/>
      <c r="T24" s="323" t="s">
        <v>120</v>
      </c>
      <c r="U24" s="355"/>
      <c r="V24" s="67"/>
      <c r="W24" s="34" t="str">
        <f t="shared" si="1"/>
        <v>&lt;&lt;&lt; Required Information</v>
      </c>
    </row>
    <row r="25" spans="2:23" ht="15.5" x14ac:dyDescent="0.35">
      <c r="B25" s="177"/>
      <c r="C25" s="233">
        <f t="shared" si="0"/>
        <v>15</v>
      </c>
      <c r="D25" s="290"/>
      <c r="E25" s="290"/>
      <c r="F25" s="290"/>
      <c r="G25" s="290"/>
      <c r="H25" s="290"/>
      <c r="I25" s="290"/>
      <c r="J25" s="290"/>
      <c r="K25" s="290"/>
      <c r="L25" s="290"/>
      <c r="M25" s="290"/>
      <c r="N25" s="290"/>
      <c r="O25" s="290"/>
      <c r="P25" s="38"/>
      <c r="Q25" s="178"/>
      <c r="S25" s="65"/>
      <c r="T25" s="323" t="s">
        <v>121</v>
      </c>
      <c r="U25" s="355"/>
      <c r="V25" s="67"/>
      <c r="W25" s="34" t="str">
        <f t="shared" si="1"/>
        <v>&lt;&lt;&lt; Required Information</v>
      </c>
    </row>
    <row r="26" spans="2:23" ht="15.5" x14ac:dyDescent="0.35">
      <c r="B26" s="177"/>
      <c r="C26" s="233">
        <f t="shared" si="0"/>
        <v>16</v>
      </c>
      <c r="D26" s="290"/>
      <c r="E26" s="290"/>
      <c r="F26" s="290"/>
      <c r="G26" s="290"/>
      <c r="H26" s="290"/>
      <c r="I26" s="290"/>
      <c r="J26" s="290"/>
      <c r="K26" s="290"/>
      <c r="L26" s="290"/>
      <c r="M26" s="290"/>
      <c r="N26" s="290"/>
      <c r="O26" s="290"/>
      <c r="P26" s="38"/>
      <c r="Q26" s="178"/>
      <c r="S26" s="65"/>
      <c r="T26" s="323" t="s">
        <v>214</v>
      </c>
      <c r="U26" s="355"/>
      <c r="V26" s="67"/>
      <c r="W26" s="34" t="str">
        <f>IF(U26="","&lt;&lt;&lt; Required Information",IF(SUM(U26:U27)&gt;100,"Cannot exceed 100% for May",""))</f>
        <v>&lt;&lt;&lt; Required Information</v>
      </c>
    </row>
    <row r="27" spans="2:23" ht="15.65" customHeight="1" x14ac:dyDescent="0.35">
      <c r="B27" s="177"/>
      <c r="C27" s="233">
        <f t="shared" si="0"/>
        <v>17</v>
      </c>
      <c r="D27" s="290"/>
      <c r="E27" s="290"/>
      <c r="F27" s="290"/>
      <c r="G27" s="290"/>
      <c r="H27" s="290"/>
      <c r="I27" s="290"/>
      <c r="J27" s="290"/>
      <c r="K27" s="290"/>
      <c r="L27" s="290"/>
      <c r="M27" s="290"/>
      <c r="N27" s="290"/>
      <c r="O27" s="290"/>
      <c r="P27" s="38"/>
      <c r="Q27" s="178"/>
      <c r="S27" s="65"/>
      <c r="T27" s="323" t="s">
        <v>215</v>
      </c>
      <c r="U27" s="355"/>
      <c r="V27" s="67"/>
      <c r="W27" s="34" t="str">
        <f>IF(U27="","&lt;&lt;&lt; Required Information","")</f>
        <v>&lt;&lt;&lt; Required Information</v>
      </c>
    </row>
    <row r="28" spans="2:23" ht="15.5" x14ac:dyDescent="0.35">
      <c r="B28" s="177"/>
      <c r="C28" s="233">
        <f t="shared" si="0"/>
        <v>18</v>
      </c>
      <c r="D28" s="290"/>
      <c r="E28" s="290"/>
      <c r="F28" s="290"/>
      <c r="G28" s="290"/>
      <c r="H28" s="290"/>
      <c r="I28" s="290"/>
      <c r="J28" s="290"/>
      <c r="K28" s="290"/>
      <c r="L28" s="290"/>
      <c r="M28" s="290"/>
      <c r="N28" s="290"/>
      <c r="O28" s="290"/>
      <c r="P28" s="38"/>
      <c r="Q28" s="178"/>
      <c r="S28" s="65"/>
      <c r="T28" s="323" t="s">
        <v>123</v>
      </c>
      <c r="U28" s="355"/>
      <c r="V28" s="67"/>
      <c r="W28" s="34" t="str">
        <f t="shared" ref="W28:W29" si="2">IF(U28="","&lt;&lt;&lt; Required Information","")</f>
        <v>&lt;&lt;&lt; Required Information</v>
      </c>
    </row>
    <row r="29" spans="2:23" ht="15.5" x14ac:dyDescent="0.35">
      <c r="B29" s="177"/>
      <c r="C29" s="233">
        <f t="shared" si="0"/>
        <v>19</v>
      </c>
      <c r="D29" s="290"/>
      <c r="E29" s="290"/>
      <c r="F29" s="290"/>
      <c r="G29" s="290"/>
      <c r="H29" s="290"/>
      <c r="I29" s="290"/>
      <c r="J29" s="290"/>
      <c r="K29" s="290"/>
      <c r="L29" s="290"/>
      <c r="M29" s="290"/>
      <c r="N29" s="290"/>
      <c r="O29" s="290"/>
      <c r="P29" s="38"/>
      <c r="Q29" s="178"/>
      <c r="S29" s="65"/>
      <c r="T29" s="323" t="s">
        <v>124</v>
      </c>
      <c r="U29" s="355"/>
      <c r="V29" s="67"/>
      <c r="W29" s="34" t="str">
        <f t="shared" si="2"/>
        <v>&lt;&lt;&lt; Required Information</v>
      </c>
    </row>
    <row r="30" spans="2:23" ht="15.5" x14ac:dyDescent="0.35">
      <c r="B30" s="177"/>
      <c r="C30" s="233">
        <f t="shared" si="0"/>
        <v>20</v>
      </c>
      <c r="D30" s="290"/>
      <c r="E30" s="290"/>
      <c r="F30" s="290"/>
      <c r="G30" s="290"/>
      <c r="H30" s="290"/>
      <c r="I30" s="290"/>
      <c r="J30" s="290"/>
      <c r="K30" s="290"/>
      <c r="L30" s="290"/>
      <c r="M30" s="290"/>
      <c r="N30" s="290"/>
      <c r="O30" s="290"/>
      <c r="P30" s="38"/>
      <c r="Q30" s="178"/>
      <c r="S30" s="65"/>
      <c r="T30" s="323" t="s">
        <v>125</v>
      </c>
      <c r="U30" s="355"/>
      <c r="V30" s="67"/>
      <c r="W30" s="34" t="str">
        <f>IF(U30="","&lt;&lt;&lt; Required Information","")</f>
        <v>&lt;&lt;&lt; Required Information</v>
      </c>
    </row>
    <row r="31" spans="2:23" ht="15.5" x14ac:dyDescent="0.35">
      <c r="B31" s="177"/>
      <c r="C31" s="233">
        <f t="shared" si="0"/>
        <v>21</v>
      </c>
      <c r="D31" s="290"/>
      <c r="E31" s="290"/>
      <c r="F31" s="290"/>
      <c r="G31" s="290"/>
      <c r="H31" s="290"/>
      <c r="I31" s="290"/>
      <c r="J31" s="290"/>
      <c r="K31" s="290"/>
      <c r="L31" s="290"/>
      <c r="M31" s="290"/>
      <c r="N31" s="290"/>
      <c r="O31" s="290"/>
      <c r="P31" s="38"/>
      <c r="Q31" s="178"/>
      <c r="S31" s="65"/>
      <c r="T31" s="323" t="s">
        <v>216</v>
      </c>
      <c r="U31" s="355"/>
      <c r="V31" s="67"/>
      <c r="W31" s="34" t="str">
        <f>IF(U30="","&lt;&lt;&lt; Required Information",IF(SUM(U31:U32)&gt;100,"Cannot exceed 100% for September",""))</f>
        <v>&lt;&lt;&lt; Required Information</v>
      </c>
    </row>
    <row r="32" spans="2:23" ht="15.5" x14ac:dyDescent="0.35">
      <c r="B32" s="177"/>
      <c r="C32" s="233">
        <f t="shared" si="0"/>
        <v>22</v>
      </c>
      <c r="D32" s="290"/>
      <c r="E32" s="290"/>
      <c r="F32" s="290"/>
      <c r="G32" s="290"/>
      <c r="H32" s="290"/>
      <c r="I32" s="290"/>
      <c r="J32" s="290"/>
      <c r="K32" s="290"/>
      <c r="L32" s="290"/>
      <c r="M32" s="290"/>
      <c r="N32" s="290"/>
      <c r="O32" s="290"/>
      <c r="P32" s="38"/>
      <c r="Q32" s="178"/>
      <c r="S32" s="65"/>
      <c r="T32" s="323" t="s">
        <v>217</v>
      </c>
      <c r="U32" s="355"/>
      <c r="V32" s="67"/>
      <c r="W32" s="34" t="str">
        <f>IF(U32="","&lt;&lt;&lt; Required Information","")</f>
        <v>&lt;&lt;&lt; Required Information</v>
      </c>
    </row>
    <row r="33" spans="2:31" ht="15.5" x14ac:dyDescent="0.35">
      <c r="B33" s="177"/>
      <c r="C33" s="233">
        <f t="shared" si="0"/>
        <v>23</v>
      </c>
      <c r="D33" s="290"/>
      <c r="E33" s="290"/>
      <c r="F33" s="290"/>
      <c r="G33" s="290"/>
      <c r="H33" s="290"/>
      <c r="I33" s="290"/>
      <c r="J33" s="290"/>
      <c r="K33" s="290"/>
      <c r="L33" s="290"/>
      <c r="M33" s="290"/>
      <c r="N33" s="290"/>
      <c r="O33" s="290"/>
      <c r="P33" s="38"/>
      <c r="Q33" s="178"/>
      <c r="S33" s="65"/>
      <c r="T33" s="323" t="s">
        <v>127</v>
      </c>
      <c r="U33" s="355"/>
      <c r="V33" s="67"/>
      <c r="W33" s="34" t="str">
        <f t="shared" ref="W33:W35" si="3">IF(U33="","&lt;&lt;&lt; Required Information","")</f>
        <v>&lt;&lt;&lt; Required Information</v>
      </c>
    </row>
    <row r="34" spans="2:31" ht="15.5" x14ac:dyDescent="0.35">
      <c r="B34" s="177"/>
      <c r="C34" s="233">
        <f t="shared" si="0"/>
        <v>24</v>
      </c>
      <c r="D34" s="290"/>
      <c r="E34" s="290"/>
      <c r="F34" s="290"/>
      <c r="G34" s="290"/>
      <c r="H34" s="290"/>
      <c r="I34" s="290"/>
      <c r="J34" s="290"/>
      <c r="K34" s="290"/>
      <c r="L34" s="290"/>
      <c r="M34" s="290"/>
      <c r="N34" s="290"/>
      <c r="O34" s="290"/>
      <c r="P34" s="38"/>
      <c r="Q34" s="178"/>
      <c r="S34" s="65"/>
      <c r="T34" s="323" t="s">
        <v>128</v>
      </c>
      <c r="U34" s="355"/>
      <c r="V34" s="67"/>
      <c r="W34" s="34" t="str">
        <f t="shared" si="3"/>
        <v>&lt;&lt;&lt; Required Information</v>
      </c>
    </row>
    <row r="35" spans="2:31" ht="15.5" x14ac:dyDescent="0.35">
      <c r="B35" s="177"/>
      <c r="C35" s="233">
        <f t="shared" si="0"/>
        <v>25</v>
      </c>
      <c r="D35" s="290"/>
      <c r="E35" s="290"/>
      <c r="F35" s="290"/>
      <c r="G35" s="290"/>
      <c r="H35" s="290"/>
      <c r="I35" s="290"/>
      <c r="J35" s="290"/>
      <c r="K35" s="290"/>
      <c r="L35" s="290"/>
      <c r="M35" s="290"/>
      <c r="N35" s="290"/>
      <c r="O35" s="290"/>
      <c r="P35" s="38"/>
      <c r="Q35" s="178"/>
      <c r="S35" s="65"/>
      <c r="T35" s="324" t="s">
        <v>129</v>
      </c>
      <c r="U35" s="356"/>
      <c r="V35" s="67"/>
      <c r="W35" s="34" t="str">
        <f t="shared" si="3"/>
        <v>&lt;&lt;&lt; Required Information</v>
      </c>
    </row>
    <row r="36" spans="2:31" ht="16" thickBot="1" x14ac:dyDescent="0.4">
      <c r="B36" s="177"/>
      <c r="C36" s="233">
        <f t="shared" si="0"/>
        <v>26</v>
      </c>
      <c r="D36" s="290"/>
      <c r="E36" s="290"/>
      <c r="F36" s="290"/>
      <c r="G36" s="290"/>
      <c r="H36" s="290"/>
      <c r="I36" s="290"/>
      <c r="J36" s="290"/>
      <c r="K36" s="290"/>
      <c r="L36" s="290"/>
      <c r="M36" s="290"/>
      <c r="N36" s="290"/>
      <c r="O36" s="290"/>
      <c r="P36" s="38"/>
      <c r="Q36" s="178"/>
      <c r="S36" s="331"/>
      <c r="T36" s="332"/>
      <c r="U36" s="332"/>
      <c r="V36" s="333"/>
    </row>
    <row r="37" spans="2:31" ht="15.5" x14ac:dyDescent="0.35">
      <c r="B37" s="177"/>
      <c r="C37" s="233">
        <f t="shared" si="0"/>
        <v>27</v>
      </c>
      <c r="D37" s="290"/>
      <c r="E37" s="290"/>
      <c r="F37" s="290"/>
      <c r="G37" s="290"/>
      <c r="H37" s="290"/>
      <c r="I37" s="290"/>
      <c r="J37" s="290"/>
      <c r="K37" s="290"/>
      <c r="L37" s="290"/>
      <c r="M37" s="290"/>
      <c r="N37" s="290"/>
      <c r="O37" s="290"/>
      <c r="P37" s="38"/>
      <c r="Q37" s="178"/>
    </row>
    <row r="38" spans="2:31" ht="15.5" x14ac:dyDescent="0.35">
      <c r="B38" s="177"/>
      <c r="C38" s="233">
        <f t="shared" si="0"/>
        <v>28</v>
      </c>
      <c r="D38" s="290"/>
      <c r="E38" s="290"/>
      <c r="F38" s="290"/>
      <c r="G38" s="290"/>
      <c r="H38" s="290"/>
      <c r="I38" s="290"/>
      <c r="J38" s="290"/>
      <c r="K38" s="290"/>
      <c r="L38" s="290"/>
      <c r="M38" s="290"/>
      <c r="N38" s="290"/>
      <c r="O38" s="290"/>
      <c r="P38" s="38"/>
      <c r="Q38" s="178"/>
    </row>
    <row r="39" spans="2:31" ht="15.5" x14ac:dyDescent="0.35">
      <c r="B39" s="177"/>
      <c r="C39" s="233">
        <f t="shared" si="0"/>
        <v>29</v>
      </c>
      <c r="D39" s="290"/>
      <c r="E39" s="290"/>
      <c r="F39" s="290"/>
      <c r="G39" s="290"/>
      <c r="H39" s="290"/>
      <c r="I39" s="290"/>
      <c r="J39" s="290"/>
      <c r="K39" s="290"/>
      <c r="L39" s="290"/>
      <c r="M39" s="290"/>
      <c r="N39" s="290"/>
      <c r="O39" s="290"/>
      <c r="P39" s="38"/>
      <c r="Q39" s="178"/>
    </row>
    <row r="40" spans="2:31" ht="15.5" x14ac:dyDescent="0.35">
      <c r="B40" s="177"/>
      <c r="C40" s="233">
        <f t="shared" si="0"/>
        <v>30</v>
      </c>
      <c r="D40" s="290"/>
      <c r="E40" s="290"/>
      <c r="F40" s="290"/>
      <c r="G40" s="290"/>
      <c r="H40" s="290"/>
      <c r="I40" s="290"/>
      <c r="J40" s="290"/>
      <c r="K40" s="290"/>
      <c r="L40" s="290"/>
      <c r="M40" s="290"/>
      <c r="N40" s="290"/>
      <c r="O40" s="290"/>
      <c r="P40" s="38"/>
      <c r="Q40" s="178"/>
      <c r="S40" s="347" t="s">
        <v>218</v>
      </c>
      <c r="T40" s="347"/>
      <c r="U40" s="347"/>
      <c r="V40" s="347"/>
      <c r="W40" s="347"/>
      <c r="X40" s="347"/>
      <c r="Y40" s="347"/>
      <c r="Z40" s="347"/>
      <c r="AA40" s="347"/>
      <c r="AB40" s="347"/>
      <c r="AC40" s="347"/>
      <c r="AD40" s="347"/>
      <c r="AE40" s="347"/>
    </row>
    <row r="41" spans="2:31" ht="15.5" x14ac:dyDescent="0.35">
      <c r="B41" s="177"/>
      <c r="C41" s="235">
        <f t="shared" si="0"/>
        <v>31</v>
      </c>
      <c r="D41" s="290"/>
      <c r="E41" s="290"/>
      <c r="F41" s="290"/>
      <c r="G41" s="290"/>
      <c r="H41" s="290"/>
      <c r="I41" s="290"/>
      <c r="J41" s="290"/>
      <c r="K41" s="290"/>
      <c r="L41" s="290"/>
      <c r="M41" s="290"/>
      <c r="N41" s="290"/>
      <c r="O41" s="290"/>
      <c r="P41" s="38"/>
      <c r="Q41" s="178"/>
      <c r="S41" s="347" t="str" cm="1">
        <f t="array" ref="S41:AE41">TRANSPOSE(D76:D88)</f>
        <v>Month</v>
      </c>
      <c r="T41" s="347" t="str">
        <v>January</v>
      </c>
      <c r="U41" s="347" t="str">
        <v>February</v>
      </c>
      <c r="V41" s="347" t="str">
        <v>March</v>
      </c>
      <c r="W41" s="347" t="str">
        <v>April</v>
      </c>
      <c r="X41" s="347" t="str">
        <v>May</v>
      </c>
      <c r="Y41" s="347" t="str">
        <v>June</v>
      </c>
      <c r="Z41" s="347" t="str">
        <v>July</v>
      </c>
      <c r="AA41" s="347" t="str">
        <v>August</v>
      </c>
      <c r="AB41" s="347" t="str">
        <v>September</v>
      </c>
      <c r="AC41" s="347" t="str">
        <v>October</v>
      </c>
      <c r="AD41" s="347" t="str">
        <v>November</v>
      </c>
      <c r="AE41" s="347" t="str">
        <v>December</v>
      </c>
    </row>
    <row r="42" spans="2:31" ht="15.5" x14ac:dyDescent="0.35">
      <c r="B42" s="177"/>
      <c r="C42" s="496" t="s">
        <v>219</v>
      </c>
      <c r="D42" s="496"/>
      <c r="E42" s="496"/>
      <c r="F42" s="496"/>
      <c r="G42" s="496"/>
      <c r="H42" s="496"/>
      <c r="I42" s="496"/>
      <c r="J42" s="496"/>
      <c r="K42" s="496"/>
      <c r="L42" s="496"/>
      <c r="M42" s="496"/>
      <c r="N42" s="496"/>
      <c r="O42" s="496"/>
      <c r="P42" s="38"/>
      <c r="Q42" s="178"/>
      <c r="S42" s="347" t="str" cm="1">
        <f t="array" ref="S42:AE42">TRANSPOSE(G76:G88)</f>
        <v>CMA after 10 years*</v>
      </c>
      <c r="T42" s="347">
        <v>0</v>
      </c>
      <c r="U42" s="347">
        <v>0</v>
      </c>
      <c r="V42" s="347">
        <v>0</v>
      </c>
      <c r="W42" s="347">
        <v>0</v>
      </c>
      <c r="X42" s="347">
        <v>0</v>
      </c>
      <c r="Y42" s="347">
        <v>0</v>
      </c>
      <c r="Z42" s="347">
        <v>0</v>
      </c>
      <c r="AA42" s="347">
        <v>0</v>
      </c>
      <c r="AB42" s="347">
        <v>0</v>
      </c>
      <c r="AC42" s="347">
        <v>0</v>
      </c>
      <c r="AD42" s="347">
        <v>0</v>
      </c>
      <c r="AE42" s="347">
        <v>0</v>
      </c>
    </row>
    <row r="43" spans="2:31" ht="35.15" customHeight="1" x14ac:dyDescent="0.35">
      <c r="B43" s="177"/>
      <c r="C43" s="497"/>
      <c r="D43" s="497"/>
      <c r="E43" s="497"/>
      <c r="F43" s="497"/>
      <c r="G43" s="497"/>
      <c r="H43" s="497"/>
      <c r="I43" s="497"/>
      <c r="J43" s="497"/>
      <c r="K43" s="497"/>
      <c r="L43" s="497"/>
      <c r="M43" s="497"/>
      <c r="N43" s="497"/>
      <c r="O43" s="497"/>
      <c r="P43" s="38"/>
      <c r="Q43" s="178"/>
      <c r="S43" s="347" t="str" cm="1">
        <f t="array" ref="S43:AE43">TRANSPOSE(E76:E88)</f>
        <v>CMA</v>
      </c>
      <c r="T43" s="347">
        <v>0</v>
      </c>
      <c r="U43" s="347">
        <v>0</v>
      </c>
      <c r="V43" s="347">
        <v>0</v>
      </c>
      <c r="W43" s="347">
        <v>0</v>
      </c>
      <c r="X43" s="347">
        <v>0</v>
      </c>
      <c r="Y43" s="347">
        <v>0</v>
      </c>
      <c r="Z43" s="347">
        <v>0</v>
      </c>
      <c r="AA43" s="347">
        <v>0</v>
      </c>
      <c r="AB43" s="347">
        <v>0</v>
      </c>
      <c r="AC43" s="347">
        <v>0</v>
      </c>
      <c r="AD43" s="347">
        <v>0</v>
      </c>
      <c r="AE43" s="347">
        <v>0</v>
      </c>
    </row>
    <row r="44" spans="2:31" ht="16" thickBot="1" x14ac:dyDescent="0.4">
      <c r="B44" s="183"/>
      <c r="C44" s="185"/>
      <c r="D44" s="185"/>
      <c r="E44" s="185"/>
      <c r="F44" s="185"/>
      <c r="G44" s="185"/>
      <c r="H44" s="185"/>
      <c r="I44" s="185"/>
      <c r="J44" s="237"/>
      <c r="K44" s="237"/>
      <c r="L44" s="237"/>
      <c r="M44" s="237"/>
      <c r="N44" s="237"/>
      <c r="O44" s="237"/>
      <c r="P44" s="237"/>
      <c r="Q44" s="186"/>
    </row>
    <row r="45" spans="2:31" ht="15.5" x14ac:dyDescent="0.35">
      <c r="B45" s="177"/>
      <c r="C45" s="38"/>
      <c r="D45" s="38"/>
      <c r="E45" s="38"/>
      <c r="F45" s="38"/>
      <c r="G45" s="38"/>
      <c r="H45" s="38"/>
      <c r="I45" s="38"/>
      <c r="J45" s="238"/>
      <c r="K45" s="239"/>
      <c r="L45" s="239"/>
      <c r="M45" s="239"/>
      <c r="N45" s="239"/>
      <c r="O45" s="239"/>
      <c r="P45" s="239"/>
      <c r="Q45" s="178"/>
    </row>
    <row r="46" spans="2:31" ht="15.5" x14ac:dyDescent="0.35">
      <c r="B46" s="177"/>
      <c r="C46" s="38"/>
      <c r="D46" s="38"/>
      <c r="E46" s="38"/>
      <c r="F46" s="38"/>
      <c r="G46" s="38"/>
      <c r="H46" s="38"/>
      <c r="I46" s="38"/>
      <c r="J46" s="238"/>
      <c r="K46" s="239"/>
      <c r="L46" s="239"/>
      <c r="M46" s="239"/>
      <c r="N46" s="239"/>
      <c r="O46" s="239"/>
      <c r="P46" s="239"/>
      <c r="Q46" s="178"/>
    </row>
    <row r="47" spans="2:31" ht="15.5" x14ac:dyDescent="0.35">
      <c r="B47" s="177"/>
      <c r="C47" s="38"/>
      <c r="D47" s="38"/>
      <c r="E47" s="38"/>
      <c r="F47" s="38"/>
      <c r="G47" s="38"/>
      <c r="H47" s="38"/>
      <c r="I47" s="38"/>
      <c r="J47" s="238"/>
      <c r="K47" s="239"/>
      <c r="L47" s="239"/>
      <c r="M47" s="239"/>
      <c r="N47" s="239"/>
      <c r="O47" s="239"/>
      <c r="P47" s="239"/>
      <c r="Q47" s="178"/>
    </row>
    <row r="48" spans="2:31" ht="15.5" x14ac:dyDescent="0.35">
      <c r="B48" s="177"/>
      <c r="C48" s="38"/>
      <c r="D48" s="38"/>
      <c r="E48" s="38"/>
      <c r="F48" s="38"/>
      <c r="G48" s="38"/>
      <c r="H48" s="38"/>
      <c r="I48" s="38"/>
      <c r="J48" s="238"/>
      <c r="K48" s="239"/>
      <c r="L48" s="239"/>
      <c r="M48" s="239"/>
      <c r="N48" s="239"/>
      <c r="O48" s="239"/>
      <c r="P48" s="239"/>
      <c r="Q48" s="178"/>
    </row>
    <row r="49" spans="2:56" ht="15.5" x14ac:dyDescent="0.35">
      <c r="B49" s="177"/>
      <c r="C49" s="38"/>
      <c r="D49" s="38"/>
      <c r="E49" s="38"/>
      <c r="F49" s="38"/>
      <c r="G49" s="38"/>
      <c r="H49" s="38"/>
      <c r="I49" s="38"/>
      <c r="J49" s="238"/>
      <c r="K49" s="239"/>
      <c r="L49" s="239"/>
      <c r="M49" s="239"/>
      <c r="N49" s="239"/>
      <c r="O49" s="239"/>
      <c r="P49" s="239"/>
      <c r="Q49" s="178"/>
    </row>
    <row r="50" spans="2:56" ht="15.5" x14ac:dyDescent="0.35">
      <c r="B50" s="177"/>
      <c r="C50" s="38"/>
      <c r="D50" s="38"/>
      <c r="E50" s="38"/>
      <c r="F50" s="38"/>
      <c r="G50" s="38"/>
      <c r="H50" s="38"/>
      <c r="I50" s="38"/>
      <c r="J50" s="238"/>
      <c r="K50" s="239"/>
      <c r="L50" s="239"/>
      <c r="M50" s="239"/>
      <c r="N50" s="239"/>
      <c r="O50" s="239"/>
      <c r="P50" s="239"/>
      <c r="Q50" s="178"/>
    </row>
    <row r="51" spans="2:56" ht="15.5" x14ac:dyDescent="0.35">
      <c r="B51" s="177"/>
      <c r="C51" s="321"/>
      <c r="D51" s="321"/>
      <c r="E51" s="321"/>
      <c r="F51" s="321"/>
      <c r="G51" s="321"/>
      <c r="H51" s="321"/>
      <c r="I51" s="321"/>
      <c r="J51" s="321"/>
      <c r="K51" s="321"/>
      <c r="L51" s="321"/>
      <c r="M51" s="321"/>
      <c r="N51" s="321"/>
      <c r="O51" s="321"/>
      <c r="P51" s="321"/>
      <c r="Q51" s="178"/>
      <c r="R51" s="165"/>
      <c r="T51" s="166"/>
    </row>
    <row r="52" spans="2:56" ht="15.5" x14ac:dyDescent="0.35">
      <c r="B52" s="177"/>
      <c r="C52" s="321"/>
      <c r="D52" s="321"/>
      <c r="E52" s="321"/>
      <c r="F52" s="321"/>
      <c r="G52" s="321"/>
      <c r="H52" s="321"/>
      <c r="I52" s="321"/>
      <c r="J52" s="321"/>
      <c r="K52" s="321"/>
      <c r="L52" s="321"/>
      <c r="M52" s="321"/>
      <c r="N52" s="321"/>
      <c r="O52" s="321"/>
      <c r="P52" s="321"/>
      <c r="Q52" s="178"/>
      <c r="R52" s="165"/>
      <c r="T52" s="166"/>
    </row>
    <row r="53" spans="2:56" ht="15.5" x14ac:dyDescent="0.35">
      <c r="B53" s="177"/>
      <c r="C53" s="509"/>
      <c r="D53" s="510"/>
      <c r="E53" s="510"/>
      <c r="F53" s="510"/>
      <c r="G53" s="510"/>
      <c r="H53" s="510"/>
      <c r="I53" s="510"/>
      <c r="J53" s="510"/>
      <c r="K53" s="510"/>
      <c r="L53" s="510"/>
      <c r="M53" s="510"/>
      <c r="N53" s="510"/>
      <c r="O53" s="510"/>
      <c r="P53" s="511"/>
      <c r="Q53" s="178"/>
      <c r="R53" s="34" t="str">
        <f>IF(C53="","&lt;&lt;&lt; Required Information","")</f>
        <v>&lt;&lt;&lt; Required Information</v>
      </c>
    </row>
    <row r="54" spans="2:56" ht="15.5" x14ac:dyDescent="0.35">
      <c r="B54" s="177"/>
      <c r="C54" s="512"/>
      <c r="D54" s="513"/>
      <c r="E54" s="513"/>
      <c r="F54" s="513"/>
      <c r="G54" s="513"/>
      <c r="H54" s="513"/>
      <c r="I54" s="513"/>
      <c r="J54" s="513"/>
      <c r="K54" s="513"/>
      <c r="L54" s="513"/>
      <c r="M54" s="513"/>
      <c r="N54" s="513"/>
      <c r="O54" s="513"/>
      <c r="P54" s="514"/>
      <c r="Q54" s="178"/>
    </row>
    <row r="55" spans="2:56" ht="15.5" x14ac:dyDescent="0.35">
      <c r="B55" s="177"/>
      <c r="C55" s="512"/>
      <c r="D55" s="513"/>
      <c r="E55" s="513"/>
      <c r="F55" s="513"/>
      <c r="G55" s="513"/>
      <c r="H55" s="513"/>
      <c r="I55" s="513"/>
      <c r="J55" s="513"/>
      <c r="K55" s="513"/>
      <c r="L55" s="513"/>
      <c r="M55" s="513"/>
      <c r="N55" s="513"/>
      <c r="O55" s="513"/>
      <c r="P55" s="514"/>
      <c r="Q55" s="178"/>
    </row>
    <row r="56" spans="2:56" ht="15.5" x14ac:dyDescent="0.35">
      <c r="B56" s="177"/>
      <c r="C56" s="515"/>
      <c r="D56" s="516"/>
      <c r="E56" s="516"/>
      <c r="F56" s="516"/>
      <c r="G56" s="516"/>
      <c r="H56" s="516"/>
      <c r="I56" s="516"/>
      <c r="J56" s="516"/>
      <c r="K56" s="516"/>
      <c r="L56" s="516"/>
      <c r="M56" s="516"/>
      <c r="N56" s="516"/>
      <c r="O56" s="516"/>
      <c r="P56" s="517"/>
      <c r="Q56" s="178"/>
    </row>
    <row r="57" spans="2:56" ht="16" thickBot="1" x14ac:dyDescent="0.4">
      <c r="B57" s="183"/>
      <c r="C57" s="185"/>
      <c r="D57" s="185"/>
      <c r="E57" s="185"/>
      <c r="F57" s="185"/>
      <c r="G57" s="185"/>
      <c r="H57" s="185"/>
      <c r="I57" s="185"/>
      <c r="J57" s="237"/>
      <c r="K57" s="237"/>
      <c r="L57" s="237"/>
      <c r="M57" s="237"/>
      <c r="N57" s="237"/>
      <c r="O57" s="237"/>
      <c r="P57" s="237"/>
      <c r="Q57" s="186"/>
    </row>
    <row r="58" spans="2:56" ht="14.5" thickBot="1" x14ac:dyDescent="0.35"/>
    <row r="59" spans="2:56" x14ac:dyDescent="0.3">
      <c r="B59" s="8" t="str">
        <f>"Version " &amp; Version</f>
        <v>Version RD2 FINAL</v>
      </c>
      <c r="C59" s="44"/>
      <c r="D59" s="1"/>
      <c r="E59" s="1"/>
      <c r="F59" s="1"/>
      <c r="G59" s="1"/>
      <c r="H59" s="1"/>
      <c r="I59" s="1"/>
      <c r="J59" s="1"/>
      <c r="K59" s="14"/>
      <c r="P59" s="131" t="str">
        <f>"Version " &amp; Version</f>
        <v>Version RD2 FINAL</v>
      </c>
      <c r="Q59" s="125"/>
      <c r="R59" s="125"/>
      <c r="S59" s="125"/>
      <c r="T59" s="125"/>
      <c r="U59" s="125"/>
      <c r="V59" s="125"/>
      <c r="W59" s="125"/>
      <c r="X59" s="125"/>
      <c r="Y59" s="125"/>
      <c r="Z59" s="125"/>
      <c r="AA59" s="125"/>
      <c r="AB59" s="125"/>
      <c r="AC59" s="126"/>
    </row>
    <row r="60" spans="2:56" ht="15" x14ac:dyDescent="0.3">
      <c r="B60" s="357" t="s">
        <v>220</v>
      </c>
      <c r="C60" s="358"/>
      <c r="D60" s="358"/>
      <c r="E60" s="358"/>
      <c r="F60" s="358"/>
      <c r="G60" s="358"/>
      <c r="H60" s="358"/>
      <c r="I60" s="358"/>
      <c r="J60" s="358"/>
      <c r="K60" s="359"/>
      <c r="P60" s="506" t="s">
        <v>221</v>
      </c>
      <c r="Q60" s="507"/>
      <c r="R60" s="507"/>
      <c r="S60" s="507"/>
      <c r="T60" s="507"/>
      <c r="U60" s="507"/>
      <c r="V60" s="507"/>
      <c r="W60" s="507"/>
      <c r="X60" s="507"/>
      <c r="Y60" s="507"/>
      <c r="Z60" s="507"/>
      <c r="AA60" s="507"/>
      <c r="AB60" s="507"/>
      <c r="AC60" s="508"/>
    </row>
    <row r="61" spans="2:56" ht="15.65" customHeight="1" x14ac:dyDescent="0.3">
      <c r="B61" s="357" t="s">
        <v>222</v>
      </c>
      <c r="C61" s="358"/>
      <c r="D61" s="358"/>
      <c r="E61" s="358"/>
      <c r="F61" s="358"/>
      <c r="G61" s="358"/>
      <c r="H61" s="358"/>
      <c r="I61" s="358"/>
      <c r="J61" s="358"/>
      <c r="K61" s="359"/>
      <c r="P61" s="506" t="s">
        <v>223</v>
      </c>
      <c r="Q61" s="507"/>
      <c r="R61" s="507"/>
      <c r="S61" s="507"/>
      <c r="T61" s="507"/>
      <c r="U61" s="507"/>
      <c r="V61" s="507"/>
      <c r="W61" s="507"/>
      <c r="X61" s="507"/>
      <c r="Y61" s="507"/>
      <c r="Z61" s="507"/>
      <c r="AA61" s="507"/>
      <c r="AB61" s="507"/>
      <c r="AC61" s="508"/>
    </row>
    <row r="62" spans="2:56" ht="15.65" customHeight="1" x14ac:dyDescent="0.3">
      <c r="B62" s="65"/>
      <c r="C62" s="36"/>
      <c r="D62" s="36"/>
      <c r="E62" s="36"/>
      <c r="F62" s="36"/>
      <c r="G62" s="36"/>
      <c r="H62" s="36"/>
      <c r="I62" s="36"/>
      <c r="J62" s="36"/>
      <c r="K62" s="67"/>
      <c r="P62" s="127"/>
      <c r="Q62" s="47"/>
      <c r="R62" s="47"/>
      <c r="S62" s="52"/>
      <c r="T62" s="52"/>
      <c r="U62" s="52"/>
      <c r="V62" s="52"/>
      <c r="W62" s="52"/>
      <c r="X62" s="52"/>
      <c r="Y62" s="52"/>
      <c r="Z62" s="47"/>
      <c r="AA62" s="47"/>
      <c r="AB62" s="47"/>
      <c r="AC62" s="74"/>
    </row>
    <row r="63" spans="2:56" ht="15.75" customHeight="1" x14ac:dyDescent="0.35">
      <c r="B63" s="106"/>
      <c r="C63" s="107"/>
      <c r="D63" s="107"/>
      <c r="E63" s="107"/>
      <c r="F63" s="107"/>
      <c r="G63" s="107"/>
      <c r="H63" s="107"/>
      <c r="I63" s="107"/>
      <c r="J63" s="107"/>
      <c r="K63" s="108"/>
      <c r="P63" s="127"/>
      <c r="Q63" s="6" t="s">
        <v>26</v>
      </c>
      <c r="R63" s="47"/>
      <c r="S63" s="441" t="str">
        <f>IF(ProjTitle="","Auto-Filled",ProjTitle)</f>
        <v>Auto-Filled</v>
      </c>
      <c r="T63" s="441"/>
      <c r="U63" s="441"/>
      <c r="V63" s="441"/>
      <c r="W63" s="441"/>
      <c r="X63" s="441"/>
      <c r="Y63" s="441"/>
      <c r="Z63" s="47"/>
      <c r="AA63" s="47"/>
      <c r="AB63" s="47"/>
      <c r="AC63" s="74"/>
      <c r="AD63" s="34" t="str">
        <f>IF(S63="","&lt;&lt;&lt; Enter Information in Part II","")</f>
        <v/>
      </c>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row>
    <row r="64" spans="2:56" ht="15.5" x14ac:dyDescent="0.35">
      <c r="B64" s="65"/>
      <c r="C64" s="109" t="s">
        <v>26</v>
      </c>
      <c r="D64" s="6"/>
      <c r="E64" s="6"/>
      <c r="F64" s="441" t="str">
        <f>IF(ProjTitle="","Auto-Filled",ProjTitle)</f>
        <v>Auto-Filled</v>
      </c>
      <c r="G64" s="441"/>
      <c r="H64" s="441"/>
      <c r="I64" s="441"/>
      <c r="J64" s="441"/>
      <c r="K64" s="108"/>
      <c r="L64" s="34" t="str">
        <f>IF(B64="","&lt;&lt;&lt; Enter Information in Part II","")</f>
        <v>&lt;&lt;&lt; Enter Information in Part II</v>
      </c>
      <c r="P64" s="127"/>
      <c r="Q64" s="47"/>
      <c r="R64" s="47"/>
      <c r="S64" s="47"/>
      <c r="T64" s="47"/>
      <c r="U64" s="47"/>
      <c r="V64" s="47"/>
      <c r="W64" s="47"/>
      <c r="X64" s="47"/>
      <c r="Y64" s="47"/>
      <c r="Z64" s="47"/>
      <c r="AA64" s="47"/>
      <c r="AB64" s="47"/>
      <c r="AC64" s="74"/>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row>
    <row r="65" spans="2:56" ht="15.5" x14ac:dyDescent="0.35">
      <c r="B65" s="65"/>
      <c r="C65" s="36"/>
      <c r="D65" s="110"/>
      <c r="E65" s="6"/>
      <c r="F65" s="6"/>
      <c r="G65"/>
      <c r="H65"/>
      <c r="I65"/>
      <c r="J65"/>
      <c r="K65" s="67"/>
      <c r="P65" s="127"/>
      <c r="Q65" s="339" t="s">
        <v>224</v>
      </c>
      <c r="R65" s="339"/>
      <c r="S65" s="339"/>
      <c r="T65" s="339"/>
      <c r="U65" s="339"/>
      <c r="V65" s="339"/>
      <c r="W65" s="339"/>
      <c r="X65" s="339"/>
      <c r="Y65" s="339"/>
      <c r="Z65" s="339"/>
      <c r="AA65" s="339"/>
      <c r="AB65" s="339"/>
      <c r="AC65" s="74"/>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row>
    <row r="66" spans="2:56" ht="15.5" x14ac:dyDescent="0.35">
      <c r="B66" s="65"/>
      <c r="C66" s="36"/>
      <c r="D66" s="59" t="s">
        <v>32</v>
      </c>
      <c r="E66" s="6"/>
      <c r="F66" s="6"/>
      <c r="G66"/>
      <c r="H66" s="264" t="str">
        <f>IF('Part III'!J21="","Auto-Filled",'Part III'!J21)</f>
        <v>Auto-Filled</v>
      </c>
      <c r="I66"/>
      <c r="J66"/>
      <c r="K66" s="67"/>
      <c r="L66" s="34" t="str">
        <f>IF(H66="Auto-Filled","&lt;&lt;&lt; Enter Information in Part III","")</f>
        <v>&lt;&lt;&lt; Enter Information in Part III</v>
      </c>
      <c r="P66" s="127"/>
      <c r="Q66" s="344" t="s">
        <v>99</v>
      </c>
      <c r="R66" s="344" t="s">
        <v>225</v>
      </c>
      <c r="S66" s="344" t="s">
        <v>226</v>
      </c>
      <c r="T66" s="344" t="s">
        <v>227</v>
      </c>
      <c r="U66" s="344" t="s">
        <v>228</v>
      </c>
      <c r="V66" s="344" t="s">
        <v>229</v>
      </c>
      <c r="W66" s="498" t="str">
        <f>IF(DxMult="DCM","Distribution Circuit Multiplier",IF(DxMult="NTRM","Near-term Resource Multiplier","No Additional Multipliers"))</f>
        <v>No Additional Multipliers</v>
      </c>
      <c r="X66" s="498"/>
      <c r="Y66" s="344" t="s">
        <v>230</v>
      </c>
      <c r="Z66" s="345" t="s">
        <v>231</v>
      </c>
      <c r="AA66" s="344"/>
      <c r="AB66" s="344" t="s">
        <v>232</v>
      </c>
      <c r="AC66" s="74"/>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row>
    <row r="67" spans="2:56" ht="15.5" x14ac:dyDescent="0.35">
      <c r="B67" s="65"/>
      <c r="C67" s="36"/>
      <c r="D67" s="5"/>
      <c r="E67" s="6"/>
      <c r="F67" s="6"/>
      <c r="G67"/>
      <c r="H67"/>
      <c r="I67"/>
      <c r="J67"/>
      <c r="K67" s="67"/>
      <c r="P67" s="127"/>
      <c r="Q67" s="293" t="s">
        <v>233</v>
      </c>
      <c r="R67" s="293">
        <v>31</v>
      </c>
      <c r="S67" s="293">
        <v>8</v>
      </c>
      <c r="T67" s="293">
        <v>2</v>
      </c>
      <c r="U67" s="293">
        <f>R67-S67-T67</f>
        <v>21</v>
      </c>
      <c r="V67" s="293">
        <v>4</v>
      </c>
      <c r="W67" s="494">
        <f t="shared" ref="W67:W80" si="4">IF(OR(DxMult="DCM",DxMult="NTRM"),2,1)</f>
        <v>1</v>
      </c>
      <c r="X67" s="494"/>
      <c r="Y67" s="293">
        <v>4</v>
      </c>
      <c r="Z67" s="302">
        <f t="shared" ref="Z67:Z80" si="5">IFERROR(Y67*V67*U67*($H$68-DxMultReservedMW)*$H$70/100,0)+IFERROR(W67*Y67*V67*U67*(DxMultReservedMW)*$H$70/100,0)</f>
        <v>0</v>
      </c>
      <c r="AA67" s="301"/>
      <c r="AB67" s="302">
        <f t="shared" ref="AB67:AB80" si="6">IFERROR(Y67*V67*U67*$H$68*$H$70/100,0)</f>
        <v>0</v>
      </c>
      <c r="AC67" s="74"/>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row>
    <row r="68" spans="2:56" ht="15.5" x14ac:dyDescent="0.35">
      <c r="B68" s="65"/>
      <c r="C68" s="36"/>
      <c r="D68" s="5"/>
      <c r="E68" s="6"/>
      <c r="F68" s="6"/>
      <c r="G68" s="340" t="s">
        <v>234</v>
      </c>
      <c r="H68" s="264" t="str">
        <f>IF(CapNet="","Auto-Filled",CapNet)</f>
        <v>Auto-Filled</v>
      </c>
      <c r="I68" s="32" t="s">
        <v>41</v>
      </c>
      <c r="J68" s="32"/>
      <c r="K68" s="67"/>
      <c r="L68" s="34" t="str">
        <f>IF(H68="Auto-Filled","&lt;&lt;&lt; Enter Information in Part IV","")</f>
        <v>&lt;&lt;&lt; Enter Information in Part IV</v>
      </c>
      <c r="P68" s="127"/>
      <c r="Q68" s="293" t="s">
        <v>235</v>
      </c>
      <c r="R68" s="293">
        <v>29</v>
      </c>
      <c r="S68" s="293">
        <v>8</v>
      </c>
      <c r="T68" s="293">
        <v>1</v>
      </c>
      <c r="U68" s="293">
        <f t="shared" ref="U68:U80" si="7">R68-S68-T68</f>
        <v>20</v>
      </c>
      <c r="V68" s="293">
        <v>4</v>
      </c>
      <c r="W68" s="494">
        <f t="shared" si="4"/>
        <v>1</v>
      </c>
      <c r="X68" s="494"/>
      <c r="Y68" s="293">
        <f>Y67</f>
        <v>4</v>
      </c>
      <c r="Z68" s="302">
        <f t="shared" si="5"/>
        <v>0</v>
      </c>
      <c r="AA68" s="301"/>
      <c r="AB68" s="302">
        <f t="shared" si="6"/>
        <v>0</v>
      </c>
      <c r="AC68" s="74"/>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row>
    <row r="69" spans="2:56" ht="15.5" x14ac:dyDescent="0.35">
      <c r="B69" s="65"/>
      <c r="C69" s="111"/>
      <c r="D69" s="110"/>
      <c r="E69" s="112"/>
      <c r="F69" s="112"/>
      <c r="G69" s="112"/>
      <c r="H69" s="112"/>
      <c r="I69" s="112"/>
      <c r="J69" s="112"/>
      <c r="K69" s="67"/>
      <c r="P69" s="127"/>
      <c r="Q69" s="293" t="s">
        <v>236</v>
      </c>
      <c r="R69" s="293">
        <v>31</v>
      </c>
      <c r="S69" s="293">
        <v>8</v>
      </c>
      <c r="T69" s="293">
        <v>0</v>
      </c>
      <c r="U69" s="293">
        <f t="shared" si="7"/>
        <v>23</v>
      </c>
      <c r="V69" s="293">
        <v>1</v>
      </c>
      <c r="W69" s="494">
        <f t="shared" si="4"/>
        <v>1</v>
      </c>
      <c r="X69" s="494"/>
      <c r="Y69" s="293">
        <f t="shared" ref="Y69:Y80" si="8">Y68</f>
        <v>4</v>
      </c>
      <c r="Z69" s="302">
        <f t="shared" si="5"/>
        <v>0</v>
      </c>
      <c r="AA69" s="301"/>
      <c r="AB69" s="302">
        <f t="shared" si="6"/>
        <v>0</v>
      </c>
      <c r="AC69" s="74"/>
      <c r="AE69" s="61"/>
      <c r="AF69" s="61"/>
      <c r="AG69" s="61"/>
      <c r="AH69" s="304"/>
      <c r="AI69" s="61"/>
      <c r="AJ69" s="61"/>
      <c r="AK69" s="61"/>
      <c r="AL69" s="61"/>
      <c r="AM69" s="61"/>
      <c r="AN69" s="61"/>
      <c r="AO69" s="61"/>
      <c r="AP69" s="61"/>
      <c r="AQ69" s="61"/>
      <c r="AR69" s="61"/>
      <c r="AS69" s="61"/>
      <c r="AT69" s="61"/>
      <c r="AU69" s="61"/>
      <c r="AV69" s="61"/>
      <c r="AW69" s="61"/>
      <c r="AX69" s="61"/>
      <c r="AY69" s="61"/>
      <c r="AZ69" s="61"/>
      <c r="BA69" s="61"/>
      <c r="BB69" s="61"/>
      <c r="BC69" s="61"/>
      <c r="BD69" s="61"/>
    </row>
    <row r="70" spans="2:56" ht="15.65" customHeight="1" x14ac:dyDescent="0.35">
      <c r="B70" s="65"/>
      <c r="C70" s="111"/>
      <c r="D70" s="300"/>
      <c r="E70" s="292"/>
      <c r="F70" s="292"/>
      <c r="G70" s="340" t="s">
        <v>75</v>
      </c>
      <c r="H70" s="264" t="str">
        <f>IF(PctEnt="","Auto-Filled",PctEnt)</f>
        <v>Auto-Filled</v>
      </c>
      <c r="I70" s="292" t="s">
        <v>65</v>
      </c>
      <c r="J70" s="292"/>
      <c r="K70" s="67"/>
      <c r="L70" s="34" t="str">
        <f>IF(H70="Auto-Filled","&lt;&lt;&lt; Enter Information in Part IV","")</f>
        <v>&lt;&lt;&lt; Enter Information in Part IV</v>
      </c>
      <c r="P70" s="127"/>
      <c r="Q70" s="293" t="s">
        <v>237</v>
      </c>
      <c r="R70" s="293">
        <v>30</v>
      </c>
      <c r="S70" s="293">
        <v>8</v>
      </c>
      <c r="T70" s="293">
        <v>1</v>
      </c>
      <c r="U70" s="293">
        <f t="shared" si="7"/>
        <v>21</v>
      </c>
      <c r="V70" s="293">
        <v>1</v>
      </c>
      <c r="W70" s="494">
        <f t="shared" si="4"/>
        <v>1</v>
      </c>
      <c r="X70" s="494"/>
      <c r="Y70" s="293">
        <f t="shared" si="8"/>
        <v>4</v>
      </c>
      <c r="Z70" s="302">
        <f t="shared" si="5"/>
        <v>0</v>
      </c>
      <c r="AA70" s="301"/>
      <c r="AB70" s="302">
        <f t="shared" si="6"/>
        <v>0</v>
      </c>
      <c r="AC70" s="74"/>
      <c r="AE70" s="61"/>
      <c r="AF70" s="61"/>
      <c r="AG70" s="61"/>
      <c r="AH70" s="304"/>
      <c r="AI70" s="61"/>
      <c r="AJ70" s="61"/>
      <c r="AK70" s="61"/>
      <c r="AL70" s="61"/>
      <c r="AM70" s="61"/>
      <c r="AN70" s="61"/>
      <c r="AO70" s="61"/>
      <c r="AP70" s="61"/>
      <c r="AQ70" s="61"/>
      <c r="AR70" s="61"/>
      <c r="AS70" s="61"/>
      <c r="AT70" s="61"/>
      <c r="AU70" s="61"/>
      <c r="AV70" s="61"/>
      <c r="AW70" s="61"/>
      <c r="AX70" s="61"/>
      <c r="AY70" s="61"/>
      <c r="AZ70" s="61"/>
      <c r="BA70" s="61"/>
      <c r="BB70" s="61"/>
      <c r="BC70" s="61"/>
      <c r="BD70" s="61"/>
    </row>
    <row r="71" spans="2:56" ht="15.5" x14ac:dyDescent="0.35">
      <c r="B71" s="65"/>
      <c r="C71" s="36"/>
      <c r="D71" s="110"/>
      <c r="E71" s="110"/>
      <c r="F71" s="110"/>
      <c r="G71" s="110"/>
      <c r="H71" s="115"/>
      <c r="I71" s="47"/>
      <c r="J71" s="47"/>
      <c r="K71" s="67"/>
      <c r="L71" s="34"/>
      <c r="P71" s="127"/>
      <c r="Q71" s="293" t="s">
        <v>122</v>
      </c>
      <c r="R71" s="293">
        <v>14</v>
      </c>
      <c r="S71" s="293">
        <v>4</v>
      </c>
      <c r="T71" s="293">
        <v>0</v>
      </c>
      <c r="U71" s="293">
        <f t="shared" si="7"/>
        <v>10</v>
      </c>
      <c r="V71" s="293">
        <v>1</v>
      </c>
      <c r="W71" s="494">
        <f t="shared" si="4"/>
        <v>1</v>
      </c>
      <c r="X71" s="494"/>
      <c r="Y71" s="293">
        <f t="shared" si="8"/>
        <v>4</v>
      </c>
      <c r="Z71" s="302">
        <f t="shared" si="5"/>
        <v>0</v>
      </c>
      <c r="AA71" s="301"/>
      <c r="AB71" s="302">
        <f t="shared" si="6"/>
        <v>0</v>
      </c>
      <c r="AC71" s="74"/>
      <c r="AE71" s="61"/>
      <c r="AF71" s="61"/>
      <c r="AG71" s="61"/>
      <c r="AH71" s="304"/>
      <c r="AI71" s="61"/>
      <c r="AJ71" s="61"/>
      <c r="AK71" s="61"/>
      <c r="AL71" s="61"/>
      <c r="AM71" s="61"/>
      <c r="AN71" s="61"/>
      <c r="AO71" s="61"/>
      <c r="AP71" s="61"/>
      <c r="AQ71" s="61"/>
      <c r="AR71" s="61"/>
      <c r="AS71" s="61"/>
      <c r="AT71" s="61"/>
      <c r="AU71" s="61"/>
      <c r="AV71" s="61"/>
      <c r="AW71" s="61"/>
      <c r="AX71" s="61"/>
      <c r="AY71" s="61"/>
      <c r="AZ71" s="61"/>
      <c r="BA71" s="61"/>
      <c r="BB71" s="61"/>
      <c r="BC71" s="61"/>
      <c r="BD71" s="61"/>
    </row>
    <row r="72" spans="2:56" ht="15.5" x14ac:dyDescent="0.35">
      <c r="B72" s="65"/>
      <c r="C72" s="36"/>
      <c r="D72" s="422" t="s">
        <v>238</v>
      </c>
      <c r="E72" s="422"/>
      <c r="F72" s="422"/>
      <c r="G72" s="110"/>
      <c r="H72" s="110"/>
      <c r="I72" s="47"/>
      <c r="J72" s="47"/>
      <c r="K72" s="67"/>
      <c r="P72" s="127"/>
      <c r="Q72" s="293" t="s">
        <v>122</v>
      </c>
      <c r="R72" s="293">
        <v>17</v>
      </c>
      <c r="S72" s="293">
        <v>4</v>
      </c>
      <c r="T72" s="293">
        <v>1</v>
      </c>
      <c r="U72" s="293">
        <f t="shared" si="7"/>
        <v>12</v>
      </c>
      <c r="V72" s="293">
        <v>4</v>
      </c>
      <c r="W72" s="494">
        <f t="shared" si="4"/>
        <v>1</v>
      </c>
      <c r="X72" s="494"/>
      <c r="Y72" s="293">
        <f t="shared" si="8"/>
        <v>4</v>
      </c>
      <c r="Z72" s="302">
        <f t="shared" si="5"/>
        <v>0</v>
      </c>
      <c r="AA72" s="301"/>
      <c r="AB72" s="302">
        <f t="shared" si="6"/>
        <v>0</v>
      </c>
      <c r="AC72" s="74"/>
      <c r="AE72" s="61"/>
      <c r="AF72" s="61"/>
      <c r="AG72" s="61"/>
      <c r="AH72" s="304"/>
      <c r="AI72" s="61"/>
      <c r="AJ72" s="61"/>
      <c r="AK72" s="61"/>
      <c r="AL72" s="61"/>
      <c r="AM72" s="61"/>
      <c r="AN72" s="61"/>
      <c r="AO72" s="61"/>
      <c r="AP72" s="61"/>
      <c r="AQ72" s="61"/>
      <c r="AR72" s="61"/>
      <c r="AS72" s="61"/>
      <c r="AT72" s="61"/>
      <c r="AU72" s="61"/>
      <c r="AV72" s="61"/>
      <c r="AW72" s="61"/>
      <c r="AX72" s="61"/>
      <c r="AY72" s="61"/>
      <c r="AZ72" s="61"/>
      <c r="BA72" s="61"/>
      <c r="BB72" s="61"/>
      <c r="BC72" s="61"/>
      <c r="BD72" s="61"/>
    </row>
    <row r="73" spans="2:56" ht="17.25" customHeight="1" x14ac:dyDescent="0.35">
      <c r="B73" s="65"/>
      <c r="C73" s="36"/>
      <c r="D73" s="422"/>
      <c r="E73" s="422"/>
      <c r="F73" s="422"/>
      <c r="G73" s="110"/>
      <c r="H73" s="66"/>
      <c r="I73" s="47"/>
      <c r="J73" s="47"/>
      <c r="K73" s="67"/>
      <c r="L73" s="34" t="str">
        <f>IF(H73="","&lt;&lt;&lt; Required Confirmation","")</f>
        <v>&lt;&lt;&lt; Required Confirmation</v>
      </c>
      <c r="M73" s="298"/>
      <c r="N73" s="298"/>
      <c r="O73" s="299"/>
      <c r="P73" s="127"/>
      <c r="Q73" s="293" t="s">
        <v>239</v>
      </c>
      <c r="R73" s="293">
        <v>30</v>
      </c>
      <c r="S73" s="293">
        <v>8</v>
      </c>
      <c r="T73" s="293">
        <v>1</v>
      </c>
      <c r="U73" s="293">
        <f t="shared" si="7"/>
        <v>21</v>
      </c>
      <c r="V73" s="293">
        <v>4</v>
      </c>
      <c r="W73" s="494">
        <f t="shared" si="4"/>
        <v>1</v>
      </c>
      <c r="X73" s="494"/>
      <c r="Y73" s="293">
        <f t="shared" si="8"/>
        <v>4</v>
      </c>
      <c r="Z73" s="302">
        <f t="shared" si="5"/>
        <v>0</v>
      </c>
      <c r="AA73" s="301"/>
      <c r="AB73" s="302">
        <f t="shared" si="6"/>
        <v>0</v>
      </c>
      <c r="AC73" s="74"/>
      <c r="AE73" s="61"/>
      <c r="AF73" s="61"/>
      <c r="AG73" s="61"/>
      <c r="AH73" s="304"/>
      <c r="AI73" s="61"/>
      <c r="AJ73" s="61"/>
      <c r="AK73" s="61"/>
      <c r="AL73" s="61"/>
      <c r="AM73" s="61"/>
      <c r="AN73" s="61"/>
      <c r="AO73" s="61"/>
      <c r="AP73" s="61"/>
      <c r="AQ73" s="61"/>
      <c r="AR73" s="61"/>
      <c r="AS73" s="61"/>
      <c r="AT73" s="61"/>
      <c r="AU73" s="61"/>
      <c r="AV73" s="61"/>
      <c r="AW73" s="61"/>
      <c r="AX73" s="61"/>
      <c r="AY73" s="61"/>
      <c r="AZ73" s="61"/>
      <c r="BA73" s="61"/>
      <c r="BB73" s="61"/>
      <c r="BC73" s="61"/>
      <c r="BD73" s="61"/>
    </row>
    <row r="74" spans="2:56" ht="16.5" customHeight="1" x14ac:dyDescent="0.35">
      <c r="B74" s="65"/>
      <c r="C74" s="36"/>
      <c r="D74" s="292"/>
      <c r="E74" s="292"/>
      <c r="F74" s="292"/>
      <c r="G74" s="110"/>
      <c r="H74" s="120"/>
      <c r="I74" s="47"/>
      <c r="J74" s="47"/>
      <c r="K74" s="67"/>
      <c r="L74" s="297"/>
      <c r="M74" s="298"/>
      <c r="N74" s="298"/>
      <c r="O74" s="299"/>
      <c r="P74" s="127"/>
      <c r="Q74" s="293" t="s">
        <v>240</v>
      </c>
      <c r="R74" s="293">
        <v>31</v>
      </c>
      <c r="S74" s="293">
        <v>8</v>
      </c>
      <c r="T74" s="293">
        <v>1</v>
      </c>
      <c r="U74" s="293">
        <f t="shared" si="7"/>
        <v>22</v>
      </c>
      <c r="V74" s="293">
        <v>4</v>
      </c>
      <c r="W74" s="494">
        <f t="shared" si="4"/>
        <v>1</v>
      </c>
      <c r="X74" s="494"/>
      <c r="Y74" s="293">
        <f t="shared" si="8"/>
        <v>4</v>
      </c>
      <c r="Z74" s="302">
        <f t="shared" si="5"/>
        <v>0</v>
      </c>
      <c r="AA74" s="301"/>
      <c r="AB74" s="302">
        <f t="shared" si="6"/>
        <v>0</v>
      </c>
      <c r="AC74" s="74"/>
      <c r="AE74" s="61"/>
      <c r="AF74" s="61"/>
      <c r="AG74" s="61"/>
      <c r="AH74" s="304"/>
      <c r="AI74" s="61"/>
      <c r="AJ74" s="61"/>
      <c r="AK74" s="61"/>
      <c r="AL74" s="61"/>
      <c r="AM74" s="61"/>
      <c r="AN74" s="61"/>
      <c r="AO74" s="61"/>
      <c r="AP74" s="61"/>
      <c r="AQ74" s="61"/>
      <c r="AR74" s="61"/>
      <c r="AS74" s="61"/>
      <c r="AT74" s="61"/>
      <c r="AU74" s="61"/>
      <c r="AV74" s="61"/>
      <c r="AW74" s="61"/>
      <c r="AX74" s="61"/>
      <c r="AY74" s="61"/>
      <c r="AZ74" s="61"/>
      <c r="BA74" s="61"/>
      <c r="BB74" s="61"/>
      <c r="BC74" s="61"/>
      <c r="BD74" s="61"/>
    </row>
    <row r="75" spans="2:56" ht="15.75" customHeight="1" x14ac:dyDescent="0.35">
      <c r="B75" s="65"/>
      <c r="C75" s="36"/>
      <c r="D75" s="520" t="s">
        <v>222</v>
      </c>
      <c r="E75" s="520"/>
      <c r="F75" s="520"/>
      <c r="G75" s="520"/>
      <c r="H75" s="520"/>
      <c r="I75" s="47"/>
      <c r="J75" s="47"/>
      <c r="K75" s="67"/>
      <c r="L75" s="341"/>
      <c r="M75" s="342"/>
      <c r="N75" s="342"/>
      <c r="O75" s="343"/>
      <c r="P75" s="47"/>
      <c r="Q75" s="293" t="s">
        <v>241</v>
      </c>
      <c r="R75" s="293">
        <v>31</v>
      </c>
      <c r="S75" s="293">
        <v>8</v>
      </c>
      <c r="T75" s="293">
        <v>0</v>
      </c>
      <c r="U75" s="293">
        <f t="shared" si="7"/>
        <v>23</v>
      </c>
      <c r="V75" s="293">
        <v>4</v>
      </c>
      <c r="W75" s="494">
        <f t="shared" si="4"/>
        <v>1</v>
      </c>
      <c r="X75" s="494"/>
      <c r="Y75" s="293">
        <f t="shared" si="8"/>
        <v>4</v>
      </c>
      <c r="Z75" s="302">
        <f t="shared" si="5"/>
        <v>0</v>
      </c>
      <c r="AA75" s="301"/>
      <c r="AB75" s="302">
        <f t="shared" si="6"/>
        <v>0</v>
      </c>
      <c r="AC75" s="74"/>
      <c r="AE75" s="61"/>
      <c r="AF75" s="61"/>
      <c r="AG75" s="61"/>
      <c r="AH75" s="304"/>
      <c r="AI75" s="61"/>
      <c r="AJ75" s="61"/>
      <c r="AK75" s="61"/>
      <c r="AL75" s="61"/>
      <c r="AM75" s="61"/>
      <c r="AN75" s="61"/>
      <c r="AO75" s="61"/>
      <c r="AP75" s="61"/>
      <c r="AQ75" s="61"/>
      <c r="AR75" s="61"/>
      <c r="AS75" s="61"/>
      <c r="AT75" s="61"/>
      <c r="AU75" s="61"/>
      <c r="AV75" s="61"/>
      <c r="AW75" s="61"/>
      <c r="AX75" s="61"/>
      <c r="AY75" s="61"/>
      <c r="AZ75" s="61"/>
      <c r="BA75" s="61"/>
      <c r="BB75" s="61"/>
      <c r="BC75" s="61"/>
      <c r="BD75" s="61"/>
    </row>
    <row r="76" spans="2:56" ht="15.5" x14ac:dyDescent="0.35">
      <c r="B76" s="65"/>
      <c r="C76" s="36"/>
      <c r="D76" s="344" t="s">
        <v>99</v>
      </c>
      <c r="E76" s="525" t="s">
        <v>242</v>
      </c>
      <c r="F76" s="525"/>
      <c r="G76" s="526" t="s">
        <v>243</v>
      </c>
      <c r="H76" s="526"/>
      <c r="I76" s="47"/>
      <c r="J76" s="47"/>
      <c r="K76" s="67"/>
      <c r="L76" s="341"/>
      <c r="N76" s="342"/>
      <c r="O76" s="343"/>
      <c r="P76" s="127"/>
      <c r="Q76" s="293" t="s">
        <v>244</v>
      </c>
      <c r="R76" s="293">
        <v>14</v>
      </c>
      <c r="S76" s="293">
        <v>4</v>
      </c>
      <c r="T76" s="293">
        <v>1</v>
      </c>
      <c r="U76" s="293">
        <f t="shared" si="7"/>
        <v>9</v>
      </c>
      <c r="V76" s="293">
        <v>4</v>
      </c>
      <c r="W76" s="494">
        <f t="shared" si="4"/>
        <v>1</v>
      </c>
      <c r="X76" s="494"/>
      <c r="Y76" s="293">
        <f t="shared" si="8"/>
        <v>4</v>
      </c>
      <c r="Z76" s="302">
        <f t="shared" si="5"/>
        <v>0</v>
      </c>
      <c r="AA76" s="301"/>
      <c r="AB76" s="302">
        <f t="shared" si="6"/>
        <v>0</v>
      </c>
      <c r="AC76" s="74"/>
      <c r="AE76" s="61"/>
      <c r="AF76" s="61"/>
      <c r="AG76" s="61"/>
      <c r="AH76" s="304"/>
      <c r="AI76" s="61"/>
      <c r="AJ76" s="61"/>
      <c r="AK76" s="61"/>
      <c r="AL76" s="61"/>
      <c r="AM76" s="61"/>
      <c r="AN76" s="61"/>
      <c r="AO76" s="61"/>
      <c r="AP76" s="61"/>
      <c r="AQ76" s="61"/>
      <c r="AR76" s="61"/>
      <c r="AS76" s="61"/>
      <c r="AT76" s="61"/>
      <c r="AU76" s="61"/>
      <c r="AV76" s="61"/>
      <c r="AW76" s="61"/>
      <c r="AX76" s="61"/>
      <c r="AY76" s="61"/>
      <c r="AZ76" s="61"/>
      <c r="BA76" s="61"/>
      <c r="BB76" s="61"/>
      <c r="BC76" s="61"/>
      <c r="BD76" s="61"/>
    </row>
    <row r="77" spans="2:56" ht="15.5" x14ac:dyDescent="0.35">
      <c r="B77" s="65"/>
      <c r="C77" s="36"/>
      <c r="D77" s="293" t="s">
        <v>233</v>
      </c>
      <c r="E77" s="523">
        <f t="shared" ref="E77:E88" si="9">ROUNDDOWN(SUMIF(Q$67:Q$80,D77,Z$85:Z$98)+SUMIF(Q$85:Q$98,D77,Z$67:Z$80),0)</f>
        <v>0</v>
      </c>
      <c r="F77" s="523"/>
      <c r="G77" s="518">
        <f t="shared" ref="G77:G88" si="10">ROUNDDOWN(SUMIF(Q$67:Q$80,D77,AB$85:AB$98)+SUMIF(Q$85:Q$98,D77,AB$67:AB$80),0)</f>
        <v>0</v>
      </c>
      <c r="H77" s="518"/>
      <c r="I77" s="47"/>
      <c r="J77" s="47"/>
      <c r="K77" s="67"/>
      <c r="L77" s="341"/>
      <c r="N77" s="342"/>
      <c r="O77" s="343"/>
      <c r="P77" s="127"/>
      <c r="Q77" s="293" t="s">
        <v>244</v>
      </c>
      <c r="R77" s="293">
        <v>16</v>
      </c>
      <c r="S77" s="293">
        <v>4</v>
      </c>
      <c r="T77" s="293">
        <v>0</v>
      </c>
      <c r="U77" s="293">
        <f t="shared" si="7"/>
        <v>12</v>
      </c>
      <c r="V77" s="293">
        <v>1</v>
      </c>
      <c r="W77" s="494">
        <f t="shared" si="4"/>
        <v>1</v>
      </c>
      <c r="X77" s="494"/>
      <c r="Y77" s="293">
        <f t="shared" si="8"/>
        <v>4</v>
      </c>
      <c r="Z77" s="302">
        <f t="shared" si="5"/>
        <v>0</v>
      </c>
      <c r="AA77" s="301"/>
      <c r="AB77" s="302">
        <f t="shared" si="6"/>
        <v>0</v>
      </c>
      <c r="AC77" s="74"/>
      <c r="AE77" s="61"/>
      <c r="AF77" s="61"/>
      <c r="AG77" s="61"/>
      <c r="AH77" s="304"/>
      <c r="AI77" s="61"/>
      <c r="AJ77" s="61"/>
      <c r="AK77" s="61"/>
      <c r="AL77" s="61"/>
      <c r="AM77" s="61"/>
      <c r="AN77" s="61"/>
      <c r="AO77" s="61"/>
      <c r="AP77" s="61"/>
      <c r="AQ77" s="61"/>
      <c r="AR77" s="61"/>
      <c r="AS77" s="61"/>
      <c r="AT77" s="61"/>
      <c r="AU77" s="61"/>
      <c r="AV77" s="61"/>
      <c r="AW77" s="61"/>
      <c r="AX77" s="61"/>
      <c r="AY77" s="61"/>
      <c r="AZ77" s="61"/>
      <c r="BA77" s="61"/>
      <c r="BB77" s="61"/>
      <c r="BC77" s="61"/>
      <c r="BD77" s="61"/>
    </row>
    <row r="78" spans="2:56" ht="15.75" customHeight="1" x14ac:dyDescent="0.35">
      <c r="B78" s="65"/>
      <c r="C78" s="36"/>
      <c r="D78" s="293" t="s">
        <v>235</v>
      </c>
      <c r="E78" s="523">
        <f t="shared" si="9"/>
        <v>0</v>
      </c>
      <c r="F78" s="523"/>
      <c r="G78" s="518">
        <f t="shared" si="10"/>
        <v>0</v>
      </c>
      <c r="H78" s="518"/>
      <c r="I78" s="47"/>
      <c r="J78" s="47"/>
      <c r="K78" s="67"/>
      <c r="L78" s="341"/>
      <c r="N78" s="342"/>
      <c r="O78" s="343"/>
      <c r="P78" s="127"/>
      <c r="Q78" s="293" t="s">
        <v>245</v>
      </c>
      <c r="R78" s="293">
        <v>31</v>
      </c>
      <c r="S78" s="293">
        <v>8</v>
      </c>
      <c r="T78" s="293">
        <v>1</v>
      </c>
      <c r="U78" s="293">
        <f t="shared" si="7"/>
        <v>22</v>
      </c>
      <c r="V78" s="293">
        <v>1</v>
      </c>
      <c r="W78" s="494">
        <f t="shared" si="4"/>
        <v>1</v>
      </c>
      <c r="X78" s="494"/>
      <c r="Y78" s="293">
        <f t="shared" si="8"/>
        <v>4</v>
      </c>
      <c r="Z78" s="302">
        <f t="shared" si="5"/>
        <v>0</v>
      </c>
      <c r="AA78" s="301"/>
      <c r="AB78" s="302">
        <f t="shared" si="6"/>
        <v>0</v>
      </c>
      <c r="AC78" s="74"/>
      <c r="AE78" s="61"/>
      <c r="AF78" s="61"/>
      <c r="AG78" s="61"/>
      <c r="AH78" s="304"/>
      <c r="AI78" s="61"/>
      <c r="AJ78" s="61"/>
      <c r="AK78" s="61"/>
      <c r="AL78" s="61"/>
      <c r="AM78" s="61"/>
      <c r="AN78" s="61"/>
      <c r="AO78" s="61"/>
      <c r="AP78" s="61"/>
      <c r="AQ78" s="61"/>
      <c r="AR78" s="61"/>
      <c r="AS78" s="61"/>
      <c r="AT78" s="61"/>
      <c r="AU78" s="61"/>
      <c r="AV78" s="61"/>
      <c r="AW78" s="61"/>
      <c r="AX78" s="61"/>
      <c r="AY78" s="61"/>
      <c r="AZ78" s="61"/>
      <c r="BA78" s="61"/>
      <c r="BB78" s="61"/>
      <c r="BC78" s="61"/>
      <c r="BD78" s="61"/>
    </row>
    <row r="79" spans="2:56" ht="15.5" x14ac:dyDescent="0.35">
      <c r="B79" s="65"/>
      <c r="C79" s="36"/>
      <c r="D79" s="293" t="s">
        <v>236</v>
      </c>
      <c r="E79" s="523">
        <f t="shared" si="9"/>
        <v>0</v>
      </c>
      <c r="F79" s="523"/>
      <c r="G79" s="518">
        <f t="shared" si="10"/>
        <v>0</v>
      </c>
      <c r="H79" s="518"/>
      <c r="I79" s="47"/>
      <c r="J79" s="47"/>
      <c r="K79" s="67"/>
      <c r="L79" s="341"/>
      <c r="N79" s="342"/>
      <c r="O79" s="343"/>
      <c r="P79" s="127"/>
      <c r="Q79" s="293" t="s">
        <v>246</v>
      </c>
      <c r="R79" s="293">
        <v>30</v>
      </c>
      <c r="S79" s="293">
        <v>8</v>
      </c>
      <c r="T79" s="293">
        <v>2</v>
      </c>
      <c r="U79" s="293">
        <f t="shared" si="7"/>
        <v>20</v>
      </c>
      <c r="V79" s="293">
        <v>1</v>
      </c>
      <c r="W79" s="494">
        <f t="shared" si="4"/>
        <v>1</v>
      </c>
      <c r="X79" s="494"/>
      <c r="Y79" s="293">
        <f t="shared" si="8"/>
        <v>4</v>
      </c>
      <c r="Z79" s="302">
        <f t="shared" si="5"/>
        <v>0</v>
      </c>
      <c r="AA79" s="301"/>
      <c r="AB79" s="302">
        <f t="shared" si="6"/>
        <v>0</v>
      </c>
      <c r="AC79" s="74"/>
      <c r="AE79" s="61"/>
      <c r="AF79" s="61"/>
      <c r="AG79" s="61"/>
      <c r="AH79" s="304"/>
      <c r="AI79" s="61"/>
      <c r="AJ79" s="61"/>
      <c r="AK79" s="61"/>
      <c r="AL79" s="61"/>
      <c r="AM79" s="61"/>
      <c r="AN79" s="61"/>
      <c r="AO79" s="61"/>
      <c r="AP79" s="61"/>
      <c r="AQ79" s="61"/>
      <c r="AR79" s="61"/>
      <c r="AS79" s="61"/>
      <c r="AT79" s="61"/>
      <c r="AU79" s="61"/>
      <c r="AV79" s="61"/>
      <c r="AW79" s="61"/>
      <c r="AX79" s="61"/>
      <c r="AY79" s="61"/>
      <c r="AZ79" s="61"/>
      <c r="BA79" s="61"/>
      <c r="BB79" s="61"/>
      <c r="BC79" s="61"/>
      <c r="BD79" s="61"/>
    </row>
    <row r="80" spans="2:56" ht="15.5" x14ac:dyDescent="0.35">
      <c r="B80" s="65"/>
      <c r="C80" s="36"/>
      <c r="D80" s="293" t="s">
        <v>237</v>
      </c>
      <c r="E80" s="523">
        <f t="shared" si="9"/>
        <v>0</v>
      </c>
      <c r="F80" s="523"/>
      <c r="G80" s="518">
        <f t="shared" si="10"/>
        <v>0</v>
      </c>
      <c r="H80" s="518"/>
      <c r="I80" s="47"/>
      <c r="J80" s="47"/>
      <c r="K80" s="36"/>
      <c r="L80" s="341"/>
      <c r="N80" s="342"/>
      <c r="O80" s="343"/>
      <c r="P80" s="127"/>
      <c r="Q80" s="293" t="s">
        <v>247</v>
      </c>
      <c r="R80" s="293">
        <v>31</v>
      </c>
      <c r="S80" s="293">
        <v>8</v>
      </c>
      <c r="T80" s="293">
        <v>1</v>
      </c>
      <c r="U80" s="293">
        <f t="shared" si="7"/>
        <v>22</v>
      </c>
      <c r="V80" s="293">
        <v>4</v>
      </c>
      <c r="W80" s="494">
        <f t="shared" si="4"/>
        <v>1</v>
      </c>
      <c r="X80" s="494"/>
      <c r="Y80" s="293">
        <f t="shared" si="8"/>
        <v>4</v>
      </c>
      <c r="Z80" s="302">
        <f t="shared" si="5"/>
        <v>0</v>
      </c>
      <c r="AA80" s="301"/>
      <c r="AB80" s="302">
        <f t="shared" si="6"/>
        <v>0</v>
      </c>
      <c r="AC80" s="74"/>
      <c r="AE80" s="61"/>
      <c r="AF80" s="61"/>
      <c r="AG80" s="61"/>
      <c r="AH80" s="304"/>
      <c r="AI80" s="61"/>
      <c r="AJ80" s="61"/>
      <c r="AK80" s="61"/>
      <c r="AL80" s="61"/>
      <c r="AM80" s="61"/>
      <c r="AN80" s="61"/>
      <c r="AO80" s="61"/>
      <c r="AP80" s="61"/>
      <c r="AQ80" s="61"/>
      <c r="AR80" s="61"/>
      <c r="AS80" s="61"/>
      <c r="AT80" s="61"/>
      <c r="AU80" s="61"/>
      <c r="AV80" s="61"/>
      <c r="AW80" s="61"/>
      <c r="AX80" s="61"/>
      <c r="AY80" s="61"/>
      <c r="AZ80" s="61"/>
      <c r="BA80" s="61"/>
      <c r="BB80" s="61"/>
      <c r="BC80" s="61"/>
      <c r="BD80" s="61"/>
    </row>
    <row r="81" spans="2:56" ht="15.5" x14ac:dyDescent="0.35">
      <c r="B81" s="65"/>
      <c r="C81" s="36"/>
      <c r="D81" s="293" t="s">
        <v>122</v>
      </c>
      <c r="E81" s="523">
        <f t="shared" si="9"/>
        <v>0</v>
      </c>
      <c r="F81" s="523"/>
      <c r="G81" s="518">
        <f t="shared" si="10"/>
        <v>0</v>
      </c>
      <c r="H81" s="518"/>
      <c r="I81" s="47"/>
      <c r="J81" s="47"/>
      <c r="K81" s="67"/>
      <c r="L81" s="328"/>
      <c r="N81" s="328"/>
      <c r="O81" s="328"/>
      <c r="P81" s="127"/>
      <c r="Q81" s="47"/>
      <c r="R81" s="47"/>
      <c r="S81" s="47"/>
      <c r="T81" s="47"/>
      <c r="U81" s="47"/>
      <c r="V81" s="47"/>
      <c r="W81" s="521"/>
      <c r="X81" s="521"/>
      <c r="Y81" s="47"/>
      <c r="Z81" s="47"/>
      <c r="AA81" s="301"/>
      <c r="AB81" s="47"/>
      <c r="AC81" s="74"/>
      <c r="AD81" s="104"/>
      <c r="AE81" s="61"/>
      <c r="AF81" s="61"/>
      <c r="AG81" s="61"/>
      <c r="AH81" s="304"/>
      <c r="AI81" s="61"/>
      <c r="AJ81" s="61"/>
      <c r="AK81" s="61"/>
      <c r="AL81" s="61"/>
      <c r="AM81" s="61"/>
      <c r="AN81" s="61"/>
      <c r="AO81" s="61"/>
      <c r="AP81" s="61"/>
      <c r="AQ81" s="61"/>
      <c r="AR81" s="61"/>
      <c r="AS81" s="61"/>
      <c r="AT81" s="61"/>
      <c r="AU81" s="61"/>
      <c r="AV81" s="61"/>
      <c r="AW81" s="61"/>
      <c r="AX81" s="61"/>
      <c r="AY81" s="61"/>
      <c r="AZ81" s="61"/>
      <c r="BA81" s="61"/>
      <c r="BB81" s="61"/>
      <c r="BC81" s="61"/>
      <c r="BD81" s="61"/>
    </row>
    <row r="82" spans="2:56" ht="15.65" customHeight="1" x14ac:dyDescent="0.35">
      <c r="B82" s="65"/>
      <c r="C82" s="36"/>
      <c r="D82" s="293" t="s">
        <v>239</v>
      </c>
      <c r="E82" s="523">
        <f t="shared" si="9"/>
        <v>0</v>
      </c>
      <c r="F82" s="523"/>
      <c r="G82" s="518">
        <f t="shared" si="10"/>
        <v>0</v>
      </c>
      <c r="H82" s="518"/>
      <c r="I82" s="47"/>
      <c r="J82" s="47"/>
      <c r="K82" s="67"/>
      <c r="L82" s="294"/>
      <c r="N82" s="295"/>
      <c r="O82" s="296"/>
      <c r="P82" s="127"/>
      <c r="Q82" s="47"/>
      <c r="R82" s="47"/>
      <c r="S82" s="47"/>
      <c r="T82" s="524" t="s">
        <v>228</v>
      </c>
      <c r="U82" s="47"/>
      <c r="V82" s="47"/>
      <c r="W82" s="521"/>
      <c r="X82" s="521"/>
      <c r="Y82" s="47"/>
      <c r="Z82" s="47"/>
      <c r="AA82" s="301"/>
      <c r="AB82" s="47"/>
      <c r="AC82" s="74"/>
      <c r="AD82" s="104"/>
      <c r="AE82" s="61"/>
      <c r="AF82" s="61"/>
      <c r="AG82" s="61"/>
      <c r="AH82" s="304"/>
      <c r="AI82" s="61"/>
      <c r="AJ82" s="61"/>
      <c r="AK82" s="61"/>
      <c r="AL82" s="61"/>
      <c r="AM82" s="61"/>
      <c r="AN82" s="61"/>
      <c r="AO82" s="61"/>
      <c r="AP82" s="61"/>
      <c r="AQ82" s="61"/>
      <c r="AR82" s="61"/>
      <c r="AS82" s="61"/>
      <c r="AT82" s="61"/>
      <c r="AU82" s="61"/>
      <c r="AV82" s="61"/>
      <c r="AW82" s="61"/>
      <c r="AX82" s="61"/>
      <c r="AY82" s="61"/>
      <c r="AZ82" s="61"/>
      <c r="BA82" s="61"/>
      <c r="BB82" s="61"/>
      <c r="BC82" s="61"/>
      <c r="BD82" s="61"/>
    </row>
    <row r="83" spans="2:56" ht="15.75" customHeight="1" x14ac:dyDescent="0.35">
      <c r="B83" s="65"/>
      <c r="C83" s="36"/>
      <c r="D83" s="293" t="s">
        <v>240</v>
      </c>
      <c r="E83" s="523">
        <f t="shared" si="9"/>
        <v>0</v>
      </c>
      <c r="F83" s="523"/>
      <c r="G83" s="518">
        <f t="shared" si="10"/>
        <v>0</v>
      </c>
      <c r="H83" s="518"/>
      <c r="I83" s="47"/>
      <c r="J83" s="47"/>
      <c r="K83" s="67"/>
      <c r="L83" s="294"/>
      <c r="N83" s="295"/>
      <c r="O83" s="296"/>
      <c r="P83" s="127"/>
      <c r="Q83" s="339" t="s">
        <v>248</v>
      </c>
      <c r="R83" s="339"/>
      <c r="S83" s="339"/>
      <c r="T83" s="524"/>
      <c r="U83" s="339"/>
      <c r="V83" s="339"/>
      <c r="W83" s="522"/>
      <c r="X83" s="522"/>
      <c r="Y83" s="339"/>
      <c r="Z83" s="339"/>
      <c r="AA83" s="301"/>
      <c r="AB83" s="339"/>
      <c r="AC83" s="74"/>
      <c r="AD83" s="104"/>
      <c r="AE83" s="61"/>
      <c r="AF83" s="61"/>
      <c r="AG83" s="61"/>
      <c r="AH83" s="304"/>
      <c r="AI83" s="61"/>
      <c r="AJ83" s="61"/>
      <c r="AK83" s="61"/>
      <c r="AL83" s="61"/>
      <c r="AM83" s="61"/>
      <c r="AN83" s="61"/>
      <c r="AO83" s="61"/>
      <c r="AP83" s="61"/>
      <c r="AQ83" s="61"/>
      <c r="AR83" s="61"/>
      <c r="AS83" s="61"/>
      <c r="AT83" s="61"/>
      <c r="AU83" s="61"/>
      <c r="AV83" s="61"/>
      <c r="AW83" s="61"/>
      <c r="AX83" s="61"/>
      <c r="AY83" s="61"/>
      <c r="AZ83" s="61"/>
      <c r="BA83" s="61"/>
      <c r="BB83" s="61"/>
      <c r="BC83" s="61"/>
      <c r="BD83" s="61"/>
    </row>
    <row r="84" spans="2:56" ht="15.5" x14ac:dyDescent="0.35">
      <c r="B84" s="65"/>
      <c r="C84" s="36"/>
      <c r="D84" s="293" t="s">
        <v>241</v>
      </c>
      <c r="E84" s="523">
        <f t="shared" si="9"/>
        <v>0</v>
      </c>
      <c r="F84" s="523"/>
      <c r="G84" s="518">
        <f t="shared" si="10"/>
        <v>0</v>
      </c>
      <c r="H84" s="518"/>
      <c r="I84" s="47"/>
      <c r="J84" s="47"/>
      <c r="K84" s="67"/>
      <c r="L84" s="294"/>
      <c r="N84" s="295"/>
      <c r="O84" s="296"/>
      <c r="P84" s="127"/>
      <c r="Q84" s="344" t="s">
        <v>99</v>
      </c>
      <c r="R84" s="344" t="s">
        <v>225</v>
      </c>
      <c r="S84" s="344" t="s">
        <v>226</v>
      </c>
      <c r="T84" s="524"/>
      <c r="U84" s="344" t="s">
        <v>229</v>
      </c>
      <c r="V84" s="344" t="s">
        <v>249</v>
      </c>
      <c r="W84" s="498" t="str">
        <f>W66</f>
        <v>No Additional Multipliers</v>
      </c>
      <c r="X84" s="498"/>
      <c r="Y84" s="344" t="s">
        <v>250</v>
      </c>
      <c r="Z84" s="345" t="s">
        <v>231</v>
      </c>
      <c r="AA84" s="344"/>
      <c r="AB84" s="344" t="s">
        <v>232</v>
      </c>
      <c r="AC84" s="74"/>
      <c r="AD84" s="104"/>
      <c r="AE84" s="61"/>
      <c r="AF84" s="61"/>
      <c r="AG84" s="61"/>
      <c r="AH84" s="304"/>
      <c r="AI84" s="61"/>
      <c r="AJ84" s="61"/>
      <c r="AK84" s="61"/>
      <c r="AL84" s="61"/>
      <c r="AM84" s="61"/>
      <c r="AN84" s="61"/>
      <c r="AO84" s="61"/>
      <c r="AP84" s="61"/>
      <c r="AQ84" s="61"/>
      <c r="AR84" s="61"/>
      <c r="AS84" s="61"/>
      <c r="AT84" s="61"/>
      <c r="AU84" s="61"/>
      <c r="AV84" s="61"/>
      <c r="AW84" s="61"/>
      <c r="AX84" s="61"/>
      <c r="AY84" s="61"/>
      <c r="AZ84" s="61"/>
      <c r="BA84" s="61"/>
      <c r="BB84" s="61"/>
      <c r="BC84" s="61"/>
      <c r="BD84" s="61"/>
    </row>
    <row r="85" spans="2:56" ht="15.5" x14ac:dyDescent="0.35">
      <c r="B85" s="65"/>
      <c r="C85" s="36"/>
      <c r="D85" s="293" t="s">
        <v>244</v>
      </c>
      <c r="E85" s="523">
        <f t="shared" si="9"/>
        <v>0</v>
      </c>
      <c r="F85" s="523"/>
      <c r="G85" s="518">
        <f t="shared" si="10"/>
        <v>0</v>
      </c>
      <c r="H85" s="518"/>
      <c r="I85" s="47"/>
      <c r="J85" s="47"/>
      <c r="K85" s="67"/>
      <c r="L85" s="294"/>
      <c r="N85" s="295"/>
      <c r="O85" s="296"/>
      <c r="P85" s="127"/>
      <c r="Q85" s="293" t="s">
        <v>233</v>
      </c>
      <c r="R85" s="293">
        <v>1</v>
      </c>
      <c r="S85" s="293">
        <v>0</v>
      </c>
      <c r="T85" s="293">
        <f>R85-S85</f>
        <v>1</v>
      </c>
      <c r="U85" s="293">
        <v>4</v>
      </c>
      <c r="V85" s="293">
        <v>25</v>
      </c>
      <c r="W85" s="494">
        <f t="shared" ref="W85:W98" si="11">IF(OR(DxMult="DCM",DxMult="NTRM"),2,1)</f>
        <v>1</v>
      </c>
      <c r="X85" s="494"/>
      <c r="Y85" s="293">
        <v>1</v>
      </c>
      <c r="Z85" s="302">
        <f t="shared" ref="Z85:Z98" si="12">IFERROR((Y85*U85*T85*(V85-1))*($H$68-DxMultReservedMW)*$H$70/100,0)+IFERROR((W85*Y85*U85*T85*(V85-1))*(DxMultReservedMW)*$H$70/100,0)</f>
        <v>0</v>
      </c>
      <c r="AA85" s="301"/>
      <c r="AB85" s="302">
        <f t="shared" ref="AB85:AB98" si="13">IFERROR((Y85*U85*T85*(V85-1))*($H$68)*$H$70/100,0)</f>
        <v>0</v>
      </c>
      <c r="AC85" s="74"/>
      <c r="AE85" s="61"/>
      <c r="AF85" s="61"/>
      <c r="AG85" s="61"/>
      <c r="AH85" s="304"/>
      <c r="AI85" s="61"/>
      <c r="AJ85" s="61"/>
      <c r="AK85" s="61"/>
      <c r="AL85" s="61"/>
      <c r="AM85" s="61"/>
      <c r="AN85" s="61"/>
      <c r="AO85" s="61"/>
      <c r="AP85" s="61"/>
      <c r="AQ85" s="61"/>
      <c r="AR85" s="61"/>
      <c r="AS85" s="61"/>
      <c r="AT85" s="61"/>
      <c r="AU85" s="61"/>
      <c r="AV85" s="61"/>
      <c r="AW85" s="61"/>
      <c r="AX85" s="61"/>
      <c r="AY85" s="61"/>
      <c r="AZ85" s="61"/>
      <c r="BA85" s="61"/>
      <c r="BB85" s="61"/>
      <c r="BC85" s="61"/>
      <c r="BD85" s="61"/>
    </row>
    <row r="86" spans="2:56" ht="15.75" customHeight="1" x14ac:dyDescent="0.35">
      <c r="B86" s="65"/>
      <c r="C86" s="36"/>
      <c r="D86" s="293" t="s">
        <v>245</v>
      </c>
      <c r="E86" s="523">
        <f t="shared" si="9"/>
        <v>0</v>
      </c>
      <c r="F86" s="523"/>
      <c r="G86" s="518">
        <f t="shared" si="10"/>
        <v>0</v>
      </c>
      <c r="H86" s="518"/>
      <c r="I86" s="47"/>
      <c r="J86" s="47"/>
      <c r="K86" s="67"/>
      <c r="L86" s="294"/>
      <c r="N86" s="295"/>
      <c r="O86" s="296"/>
      <c r="P86" s="127"/>
      <c r="Q86" s="293" t="s">
        <v>235</v>
      </c>
      <c r="R86" s="293">
        <v>1</v>
      </c>
      <c r="S86" s="293">
        <v>0</v>
      </c>
      <c r="T86" s="293">
        <f t="shared" ref="T86:T98" si="14">R86-S86</f>
        <v>1</v>
      </c>
      <c r="U86" s="293">
        <v>4</v>
      </c>
      <c r="V86" s="293">
        <f>V85</f>
        <v>25</v>
      </c>
      <c r="W86" s="494">
        <f t="shared" si="11"/>
        <v>1</v>
      </c>
      <c r="X86" s="494"/>
      <c r="Y86" s="293">
        <f>Y85</f>
        <v>1</v>
      </c>
      <c r="Z86" s="302">
        <f t="shared" si="12"/>
        <v>0</v>
      </c>
      <c r="AA86" s="301"/>
      <c r="AB86" s="302">
        <f t="shared" si="13"/>
        <v>0</v>
      </c>
      <c r="AC86" s="74"/>
      <c r="AE86" s="61"/>
      <c r="AF86" s="61"/>
      <c r="AG86" s="61"/>
      <c r="AH86" s="304"/>
      <c r="AI86" s="61"/>
      <c r="AJ86" s="61"/>
      <c r="AK86" s="61"/>
      <c r="AL86" s="61"/>
      <c r="AM86" s="61"/>
      <c r="AN86" s="61"/>
      <c r="AO86" s="61"/>
      <c r="AP86" s="61"/>
      <c r="AQ86" s="61"/>
      <c r="AR86" s="61"/>
      <c r="AS86" s="61"/>
      <c r="AT86" s="61"/>
      <c r="AU86" s="61"/>
      <c r="AV86" s="61"/>
      <c r="AW86" s="61"/>
      <c r="AX86" s="61"/>
      <c r="AY86" s="61"/>
      <c r="AZ86" s="61"/>
      <c r="BA86" s="61"/>
      <c r="BB86" s="61"/>
      <c r="BC86" s="61"/>
      <c r="BD86" s="61"/>
    </row>
    <row r="87" spans="2:56" ht="15.5" x14ac:dyDescent="0.35">
      <c r="B87" s="65"/>
      <c r="C87" s="36"/>
      <c r="D87" s="293" t="s">
        <v>246</v>
      </c>
      <c r="E87" s="523">
        <f t="shared" si="9"/>
        <v>0</v>
      </c>
      <c r="F87" s="523"/>
      <c r="G87" s="518">
        <f t="shared" si="10"/>
        <v>0</v>
      </c>
      <c r="H87" s="518"/>
      <c r="I87" s="47"/>
      <c r="J87" s="47"/>
      <c r="K87" s="67"/>
      <c r="L87" s="294"/>
      <c r="N87" s="295"/>
      <c r="O87" s="296"/>
      <c r="P87" s="127"/>
      <c r="Q87" s="293" t="s">
        <v>236</v>
      </c>
      <c r="R87" s="293">
        <v>1</v>
      </c>
      <c r="S87" s="293">
        <v>0</v>
      </c>
      <c r="T87" s="293">
        <f t="shared" si="14"/>
        <v>1</v>
      </c>
      <c r="U87" s="293">
        <v>1</v>
      </c>
      <c r="V87" s="293">
        <f t="shared" ref="V87:Y98" si="15">V86</f>
        <v>25</v>
      </c>
      <c r="W87" s="494">
        <f t="shared" si="11"/>
        <v>1</v>
      </c>
      <c r="X87" s="494"/>
      <c r="Y87" s="293">
        <f t="shared" si="15"/>
        <v>1</v>
      </c>
      <c r="Z87" s="302">
        <f t="shared" si="12"/>
        <v>0</v>
      </c>
      <c r="AA87" s="301"/>
      <c r="AB87" s="302">
        <f t="shared" si="13"/>
        <v>0</v>
      </c>
      <c r="AC87" s="74"/>
      <c r="AE87" s="61"/>
      <c r="AF87" s="61"/>
      <c r="AG87" s="61"/>
      <c r="AH87" s="304"/>
      <c r="AI87" s="61"/>
      <c r="AJ87" s="61"/>
      <c r="AK87" s="61"/>
      <c r="AL87" s="61"/>
      <c r="AM87" s="61"/>
      <c r="AN87" s="61"/>
      <c r="AO87" s="61"/>
      <c r="AP87" s="61"/>
      <c r="AQ87" s="61"/>
      <c r="AR87" s="61"/>
      <c r="AS87" s="61"/>
      <c r="AT87" s="61"/>
      <c r="AU87" s="61"/>
      <c r="AV87" s="61"/>
      <c r="AW87" s="61"/>
      <c r="AX87" s="61"/>
      <c r="AY87" s="61"/>
      <c r="AZ87" s="61"/>
      <c r="BA87" s="61"/>
      <c r="BB87" s="61"/>
      <c r="BC87" s="61"/>
      <c r="BD87" s="61"/>
    </row>
    <row r="88" spans="2:56" ht="15.5" x14ac:dyDescent="0.35">
      <c r="B88" s="65"/>
      <c r="C88" s="36"/>
      <c r="D88" s="293" t="s">
        <v>247</v>
      </c>
      <c r="E88" s="523">
        <f t="shared" si="9"/>
        <v>0</v>
      </c>
      <c r="F88" s="523"/>
      <c r="G88" s="518">
        <f t="shared" si="10"/>
        <v>0</v>
      </c>
      <c r="H88" s="518"/>
      <c r="I88" s="47"/>
      <c r="J88" s="47"/>
      <c r="K88" s="67"/>
      <c r="L88" s="294"/>
      <c r="N88" s="295"/>
      <c r="O88" s="296"/>
      <c r="P88" s="127"/>
      <c r="Q88" s="293" t="s">
        <v>237</v>
      </c>
      <c r="R88" s="293">
        <v>1</v>
      </c>
      <c r="S88" s="293">
        <v>0</v>
      </c>
      <c r="T88" s="293">
        <f t="shared" si="14"/>
        <v>1</v>
      </c>
      <c r="U88" s="293">
        <v>1</v>
      </c>
      <c r="V88" s="293">
        <f t="shared" si="15"/>
        <v>25</v>
      </c>
      <c r="W88" s="494">
        <f t="shared" si="11"/>
        <v>1</v>
      </c>
      <c r="X88" s="494"/>
      <c r="Y88" s="293">
        <f t="shared" si="15"/>
        <v>1</v>
      </c>
      <c r="Z88" s="302">
        <f t="shared" si="12"/>
        <v>0</v>
      </c>
      <c r="AA88" s="301"/>
      <c r="AB88" s="302">
        <f t="shared" si="13"/>
        <v>0</v>
      </c>
      <c r="AC88" s="74"/>
      <c r="AE88" s="61"/>
      <c r="AF88" s="61"/>
      <c r="AG88" s="61"/>
      <c r="AH88" s="304"/>
      <c r="AI88" s="61"/>
      <c r="AJ88" s="61"/>
      <c r="AK88" s="61"/>
      <c r="AL88" s="61"/>
      <c r="AM88" s="61"/>
      <c r="AN88" s="61"/>
      <c r="AO88" s="61"/>
      <c r="AP88" s="61"/>
      <c r="AQ88" s="61"/>
      <c r="AR88" s="61"/>
      <c r="AS88" s="61"/>
      <c r="AT88" s="61"/>
      <c r="AU88" s="61"/>
      <c r="AV88" s="61"/>
      <c r="AW88" s="61"/>
      <c r="AX88" s="61"/>
      <c r="AY88" s="61"/>
      <c r="AZ88" s="61"/>
      <c r="BA88" s="61"/>
      <c r="BB88" s="61"/>
      <c r="BC88" s="61"/>
      <c r="BD88" s="61"/>
    </row>
    <row r="89" spans="2:56" ht="15.65" customHeight="1" x14ac:dyDescent="0.35">
      <c r="B89" s="65"/>
      <c r="C89" s="36"/>
      <c r="D89" s="110"/>
      <c r="E89" s="110"/>
      <c r="F89" s="110"/>
      <c r="G89" s="110"/>
      <c r="H89" s="120"/>
      <c r="I89" s="47"/>
      <c r="J89" s="47"/>
      <c r="K89" s="67"/>
      <c r="L89" s="294"/>
      <c r="N89" s="295"/>
      <c r="O89" s="296"/>
      <c r="P89" s="127"/>
      <c r="Q89" s="293" t="s">
        <v>122</v>
      </c>
      <c r="R89" s="293">
        <v>0</v>
      </c>
      <c r="S89" s="293">
        <v>0</v>
      </c>
      <c r="T89" s="293">
        <f t="shared" si="14"/>
        <v>0</v>
      </c>
      <c r="U89" s="293">
        <v>1</v>
      </c>
      <c r="V89" s="293">
        <f t="shared" si="15"/>
        <v>25</v>
      </c>
      <c r="W89" s="494">
        <f t="shared" si="11"/>
        <v>1</v>
      </c>
      <c r="X89" s="494"/>
      <c r="Y89" s="293">
        <f t="shared" si="15"/>
        <v>1</v>
      </c>
      <c r="Z89" s="302">
        <f t="shared" si="12"/>
        <v>0</v>
      </c>
      <c r="AA89" s="301"/>
      <c r="AB89" s="302">
        <f t="shared" si="13"/>
        <v>0</v>
      </c>
      <c r="AC89" s="74"/>
      <c r="AE89" s="61"/>
      <c r="AF89" s="61"/>
      <c r="AG89" s="61"/>
      <c r="AH89" s="304"/>
      <c r="AI89" s="61"/>
      <c r="AJ89" s="61"/>
      <c r="AK89" s="61"/>
      <c r="AL89" s="61"/>
      <c r="AM89" s="61"/>
      <c r="AN89" s="61"/>
      <c r="AO89" s="61"/>
      <c r="AP89" s="61"/>
      <c r="AQ89" s="61"/>
      <c r="AR89" s="61"/>
      <c r="AS89" s="61"/>
      <c r="AT89" s="61"/>
      <c r="AU89" s="61"/>
      <c r="AV89" s="61"/>
      <c r="AW89" s="61"/>
      <c r="AX89" s="61"/>
      <c r="AY89" s="61"/>
      <c r="AZ89" s="61"/>
      <c r="BA89" s="61"/>
      <c r="BB89" s="61"/>
      <c r="BC89" s="61"/>
      <c r="BD89" s="61"/>
    </row>
    <row r="90" spans="2:56" ht="15.5" x14ac:dyDescent="0.35">
      <c r="B90" s="65"/>
      <c r="C90" s="520" t="s">
        <v>251</v>
      </c>
      <c r="D90" s="520"/>
      <c r="E90" s="520"/>
      <c r="F90" s="520"/>
      <c r="G90" s="520"/>
      <c r="H90" s="520"/>
      <c r="I90" s="520"/>
      <c r="J90" s="520"/>
      <c r="K90" s="67"/>
      <c r="L90" s="294"/>
      <c r="M90" s="295"/>
      <c r="N90" s="295"/>
      <c r="O90" s="296"/>
      <c r="P90" s="127"/>
      <c r="Q90" s="293" t="s">
        <v>122</v>
      </c>
      <c r="R90" s="293">
        <v>1</v>
      </c>
      <c r="S90" s="293">
        <v>0</v>
      </c>
      <c r="T90" s="293">
        <f t="shared" si="14"/>
        <v>1</v>
      </c>
      <c r="U90" s="293">
        <v>4</v>
      </c>
      <c r="V90" s="293">
        <f t="shared" si="15"/>
        <v>25</v>
      </c>
      <c r="W90" s="494">
        <f t="shared" si="11"/>
        <v>1</v>
      </c>
      <c r="X90" s="494"/>
      <c r="Y90" s="293">
        <f t="shared" si="15"/>
        <v>1</v>
      </c>
      <c r="Z90" s="302">
        <f t="shared" si="12"/>
        <v>0</v>
      </c>
      <c r="AA90" s="301"/>
      <c r="AB90" s="302">
        <f t="shared" si="13"/>
        <v>0</v>
      </c>
      <c r="AC90" s="74"/>
      <c r="AE90" s="61"/>
      <c r="AF90" s="61"/>
      <c r="AG90" s="61"/>
      <c r="AH90" s="304"/>
      <c r="AI90" s="61"/>
      <c r="AJ90" s="61"/>
      <c r="AK90" s="61"/>
      <c r="AL90" s="61"/>
      <c r="AM90" s="61"/>
      <c r="AN90" s="61"/>
      <c r="AO90" s="61"/>
      <c r="AP90" s="61"/>
      <c r="AQ90" s="61"/>
      <c r="AR90" s="61"/>
      <c r="AS90" s="61"/>
      <c r="AT90" s="61"/>
      <c r="AU90" s="61"/>
      <c r="AV90" s="61"/>
      <c r="AW90" s="61"/>
      <c r="AX90" s="61"/>
      <c r="AY90" s="61"/>
      <c r="AZ90" s="61"/>
      <c r="BA90" s="61"/>
      <c r="BB90" s="61"/>
      <c r="BC90" s="61"/>
      <c r="BD90" s="61"/>
    </row>
    <row r="91" spans="2:56" ht="15.5" x14ac:dyDescent="0.35">
      <c r="B91" s="65"/>
      <c r="C91" s="36"/>
      <c r="D91" s="519" t="s">
        <v>242</v>
      </c>
      <c r="E91" s="519"/>
      <c r="F91" s="519"/>
      <c r="G91" s="301"/>
      <c r="H91" s="498" t="s">
        <v>243</v>
      </c>
      <c r="I91" s="498"/>
      <c r="J91" s="498"/>
      <c r="K91" s="67"/>
      <c r="P91" s="127"/>
      <c r="Q91" s="293" t="s">
        <v>239</v>
      </c>
      <c r="R91" s="293">
        <v>1</v>
      </c>
      <c r="S91" s="293">
        <v>0</v>
      </c>
      <c r="T91" s="293">
        <f t="shared" si="14"/>
        <v>1</v>
      </c>
      <c r="U91" s="293">
        <v>4</v>
      </c>
      <c r="V91" s="293">
        <f t="shared" si="15"/>
        <v>25</v>
      </c>
      <c r="W91" s="494">
        <f t="shared" si="11"/>
        <v>1</v>
      </c>
      <c r="X91" s="494"/>
      <c r="Y91" s="293">
        <f t="shared" si="15"/>
        <v>1</v>
      </c>
      <c r="Z91" s="302">
        <f t="shared" si="12"/>
        <v>0</v>
      </c>
      <c r="AA91" s="301"/>
      <c r="AB91" s="302">
        <f t="shared" si="13"/>
        <v>0</v>
      </c>
      <c r="AC91" s="74"/>
      <c r="AE91" s="61"/>
      <c r="AF91" s="61"/>
      <c r="AG91" s="61"/>
      <c r="AH91" s="304"/>
      <c r="AI91" s="61"/>
      <c r="AJ91" s="61"/>
      <c r="AK91" s="61"/>
      <c r="AL91" s="61"/>
      <c r="AM91" s="61"/>
      <c r="AN91" s="61"/>
      <c r="AO91" s="61"/>
      <c r="AP91" s="61"/>
      <c r="AQ91" s="61"/>
      <c r="AR91" s="61"/>
      <c r="AS91" s="61"/>
      <c r="AT91" s="61"/>
      <c r="AU91" s="61"/>
      <c r="AV91" s="61"/>
      <c r="AW91" s="61"/>
      <c r="AX91" s="61"/>
      <c r="AY91" s="61"/>
      <c r="AZ91" s="61"/>
      <c r="BA91" s="61"/>
      <c r="BB91" s="61"/>
      <c r="BC91" s="61"/>
      <c r="BD91" s="61"/>
    </row>
    <row r="92" spans="2:56" ht="15.5" x14ac:dyDescent="0.35">
      <c r="B92" s="65"/>
      <c r="C92" s="344" t="s">
        <v>99</v>
      </c>
      <c r="D92" s="344" t="s">
        <v>252</v>
      </c>
      <c r="E92" s="344" t="s">
        <v>253</v>
      </c>
      <c r="F92" s="344" t="s">
        <v>254</v>
      </c>
      <c r="G92" s="301"/>
      <c r="H92" s="344" t="s">
        <v>252</v>
      </c>
      <c r="I92" s="344" t="s">
        <v>253</v>
      </c>
      <c r="J92" s="344" t="s">
        <v>254</v>
      </c>
      <c r="K92" s="67"/>
      <c r="P92" s="127"/>
      <c r="Q92" s="293" t="s">
        <v>240</v>
      </c>
      <c r="R92" s="293">
        <v>1</v>
      </c>
      <c r="S92" s="293">
        <v>0</v>
      </c>
      <c r="T92" s="293">
        <f t="shared" si="14"/>
        <v>1</v>
      </c>
      <c r="U92" s="293">
        <v>4</v>
      </c>
      <c r="V92" s="293">
        <f t="shared" si="15"/>
        <v>25</v>
      </c>
      <c r="W92" s="494">
        <f t="shared" si="11"/>
        <v>1</v>
      </c>
      <c r="X92" s="494"/>
      <c r="Y92" s="293">
        <f t="shared" si="15"/>
        <v>1</v>
      </c>
      <c r="Z92" s="302">
        <f t="shared" si="12"/>
        <v>0</v>
      </c>
      <c r="AA92" s="301"/>
      <c r="AB92" s="302">
        <f t="shared" si="13"/>
        <v>0</v>
      </c>
      <c r="AC92" s="74"/>
      <c r="AE92" s="61"/>
      <c r="AF92" s="61"/>
      <c r="AG92" s="61"/>
      <c r="AH92" s="304"/>
      <c r="AI92" s="61"/>
      <c r="AJ92" s="61"/>
      <c r="AK92" s="61"/>
      <c r="AL92" s="61"/>
      <c r="AM92" s="61"/>
      <c r="AN92" s="61"/>
      <c r="AO92" s="61"/>
      <c r="AP92" s="61"/>
      <c r="AQ92" s="61"/>
      <c r="AR92" s="61"/>
      <c r="AS92" s="61"/>
      <c r="AT92" s="61"/>
      <c r="AU92" s="61"/>
      <c r="AV92" s="61"/>
      <c r="AW92" s="61"/>
      <c r="AX92" s="61"/>
      <c r="AY92" s="61"/>
      <c r="AZ92" s="61"/>
      <c r="BA92" s="61"/>
      <c r="BB92" s="61"/>
      <c r="BC92" s="61"/>
      <c r="BD92" s="61"/>
    </row>
    <row r="93" spans="2:56" ht="15.5" x14ac:dyDescent="0.35">
      <c r="B93" s="65"/>
      <c r="C93" s="293" t="s">
        <v>233</v>
      </c>
      <c r="D93" s="303">
        <f t="shared" ref="D93:D104" si="16">ROUNDDOWN($E77*0.5326,0)</f>
        <v>0</v>
      </c>
      <c r="E93" s="303">
        <f t="shared" ref="E93:E104" si="17">ROUNDDOWN($E77*0.4575,0)</f>
        <v>0</v>
      </c>
      <c r="F93" s="303">
        <f t="shared" ref="F93:F104" si="18">ROUNDDOWN($E77*0.0099,0)</f>
        <v>0</v>
      </c>
      <c r="G93" s="301"/>
      <c r="H93" s="303">
        <f>ROUNDDOWN($G77*0.5326,0)</f>
        <v>0</v>
      </c>
      <c r="I93" s="303">
        <f>ROUNDDOWN($G77*0.4575,0)</f>
        <v>0</v>
      </c>
      <c r="J93" s="303">
        <f>ROUNDDOWN($G77*0.0099,0)</f>
        <v>0</v>
      </c>
      <c r="K93" s="67"/>
      <c r="P93" s="127"/>
      <c r="Q93" s="293" t="s">
        <v>241</v>
      </c>
      <c r="R93" s="293">
        <v>1</v>
      </c>
      <c r="S93" s="293">
        <v>0</v>
      </c>
      <c r="T93" s="293">
        <f t="shared" si="14"/>
        <v>1</v>
      </c>
      <c r="U93" s="293">
        <v>4</v>
      </c>
      <c r="V93" s="293">
        <f t="shared" si="15"/>
        <v>25</v>
      </c>
      <c r="W93" s="494">
        <f t="shared" si="11"/>
        <v>1</v>
      </c>
      <c r="X93" s="494"/>
      <c r="Y93" s="293">
        <f t="shared" si="15"/>
        <v>1</v>
      </c>
      <c r="Z93" s="302">
        <f t="shared" si="12"/>
        <v>0</v>
      </c>
      <c r="AA93" s="301"/>
      <c r="AB93" s="302">
        <f t="shared" si="13"/>
        <v>0</v>
      </c>
      <c r="AC93" s="74"/>
      <c r="AE93" s="61"/>
      <c r="AF93" s="61"/>
      <c r="AG93" s="61"/>
      <c r="AH93" s="304"/>
      <c r="AI93" s="61"/>
      <c r="AJ93" s="61"/>
      <c r="AK93" s="61"/>
      <c r="AL93" s="61"/>
      <c r="AM93" s="61"/>
      <c r="AN93" s="61"/>
      <c r="AO93" s="61"/>
      <c r="AP93" s="61"/>
      <c r="AQ93" s="61"/>
      <c r="AR93" s="61"/>
      <c r="AS93" s="61"/>
      <c r="AT93" s="61"/>
      <c r="AU93" s="61"/>
      <c r="AV93" s="61"/>
      <c r="AW93" s="61"/>
      <c r="AX93" s="61"/>
      <c r="AY93" s="61"/>
      <c r="AZ93" s="61"/>
      <c r="BA93" s="61"/>
      <c r="BB93" s="61"/>
      <c r="BC93" s="61"/>
      <c r="BD93" s="61"/>
    </row>
    <row r="94" spans="2:56" ht="15.5" x14ac:dyDescent="0.35">
      <c r="B94" s="65"/>
      <c r="C94" s="293" t="s">
        <v>235</v>
      </c>
      <c r="D94" s="303">
        <f t="shared" si="16"/>
        <v>0</v>
      </c>
      <c r="E94" s="303">
        <f t="shared" si="17"/>
        <v>0</v>
      </c>
      <c r="F94" s="303">
        <f t="shared" si="18"/>
        <v>0</v>
      </c>
      <c r="G94" s="301"/>
      <c r="H94" s="303">
        <f t="shared" ref="H94:H104" si="19">ROUNDDOWN($G78*0.5326,0)</f>
        <v>0</v>
      </c>
      <c r="I94" s="303">
        <f t="shared" ref="I94:I104" si="20">ROUNDDOWN($G78*0.4575,0)</f>
        <v>0</v>
      </c>
      <c r="J94" s="303">
        <f t="shared" ref="J94:J104" si="21">ROUNDDOWN($G78*0.0099,0)</f>
        <v>0</v>
      </c>
      <c r="K94" s="67"/>
      <c r="P94" s="127"/>
      <c r="Q94" s="293" t="s">
        <v>244</v>
      </c>
      <c r="R94" s="293">
        <v>1</v>
      </c>
      <c r="S94" s="293">
        <v>0</v>
      </c>
      <c r="T94" s="293">
        <f t="shared" si="14"/>
        <v>1</v>
      </c>
      <c r="U94" s="293">
        <v>4</v>
      </c>
      <c r="V94" s="293">
        <f t="shared" si="15"/>
        <v>25</v>
      </c>
      <c r="W94" s="494">
        <f t="shared" si="11"/>
        <v>1</v>
      </c>
      <c r="X94" s="494"/>
      <c r="Y94" s="293">
        <f t="shared" si="15"/>
        <v>1</v>
      </c>
      <c r="Z94" s="302">
        <f t="shared" si="12"/>
        <v>0</v>
      </c>
      <c r="AA94" s="301"/>
      <c r="AB94" s="302">
        <f t="shared" si="13"/>
        <v>0</v>
      </c>
      <c r="AC94" s="74"/>
      <c r="AE94" s="61"/>
      <c r="AF94" s="61"/>
      <c r="AG94" s="61"/>
      <c r="AH94" s="304"/>
      <c r="AI94" s="61"/>
      <c r="AJ94" s="61"/>
      <c r="AK94" s="61"/>
      <c r="AL94" s="61"/>
      <c r="AM94" s="61"/>
      <c r="AN94" s="61"/>
      <c r="AO94" s="61"/>
      <c r="AP94" s="61"/>
      <c r="AQ94" s="61"/>
      <c r="AR94" s="61"/>
      <c r="AS94" s="61"/>
      <c r="AT94" s="61"/>
      <c r="AU94" s="61"/>
      <c r="AV94" s="61"/>
      <c r="AW94" s="61"/>
      <c r="AX94" s="61"/>
      <c r="AY94" s="61"/>
      <c r="AZ94" s="61"/>
      <c r="BA94" s="61"/>
      <c r="BB94" s="61"/>
      <c r="BC94" s="61"/>
      <c r="BD94" s="61"/>
    </row>
    <row r="95" spans="2:56" ht="15.5" x14ac:dyDescent="0.35">
      <c r="B95" s="65"/>
      <c r="C95" s="293" t="s">
        <v>236</v>
      </c>
      <c r="D95" s="303">
        <f t="shared" si="16"/>
        <v>0</v>
      </c>
      <c r="E95" s="303">
        <f t="shared" si="17"/>
        <v>0</v>
      </c>
      <c r="F95" s="303">
        <f t="shared" si="18"/>
        <v>0</v>
      </c>
      <c r="G95" s="301"/>
      <c r="H95" s="303">
        <f t="shared" si="19"/>
        <v>0</v>
      </c>
      <c r="I95" s="303">
        <f t="shared" si="20"/>
        <v>0</v>
      </c>
      <c r="J95" s="303">
        <f t="shared" si="21"/>
        <v>0</v>
      </c>
      <c r="K95" s="67"/>
      <c r="P95" s="127"/>
      <c r="Q95" s="293" t="s">
        <v>244</v>
      </c>
      <c r="R95" s="293">
        <v>0</v>
      </c>
      <c r="S95" s="293">
        <v>0</v>
      </c>
      <c r="T95" s="293">
        <f t="shared" si="14"/>
        <v>0</v>
      </c>
      <c r="U95" s="293">
        <v>1</v>
      </c>
      <c r="V95" s="293">
        <f t="shared" si="15"/>
        <v>25</v>
      </c>
      <c r="W95" s="494">
        <f t="shared" si="11"/>
        <v>1</v>
      </c>
      <c r="X95" s="494"/>
      <c r="Y95" s="293">
        <f t="shared" si="15"/>
        <v>1</v>
      </c>
      <c r="Z95" s="302">
        <f t="shared" si="12"/>
        <v>0</v>
      </c>
      <c r="AA95" s="301"/>
      <c r="AB95" s="302">
        <f t="shared" si="13"/>
        <v>0</v>
      </c>
      <c r="AC95" s="74"/>
      <c r="AE95" s="61"/>
      <c r="AF95" s="61"/>
      <c r="AG95" s="61"/>
      <c r="AH95" s="304"/>
      <c r="AI95" s="61"/>
      <c r="AJ95" s="61"/>
      <c r="AK95" s="61"/>
      <c r="AL95" s="61"/>
      <c r="AM95" s="61"/>
      <c r="AN95" s="61"/>
      <c r="AO95" s="61"/>
      <c r="AP95" s="61"/>
      <c r="AQ95" s="61"/>
      <c r="AR95" s="61"/>
      <c r="AS95" s="61"/>
      <c r="AT95" s="61"/>
      <c r="AU95" s="61"/>
      <c r="AV95" s="61"/>
      <c r="AW95" s="61"/>
      <c r="AX95" s="61"/>
      <c r="AY95" s="61"/>
      <c r="AZ95" s="61"/>
      <c r="BA95" s="61"/>
      <c r="BB95" s="61"/>
      <c r="BC95" s="61"/>
      <c r="BD95" s="61"/>
    </row>
    <row r="96" spans="2:56" ht="15.75" customHeight="1" x14ac:dyDescent="0.35">
      <c r="B96" s="65"/>
      <c r="C96" s="293" t="s">
        <v>237</v>
      </c>
      <c r="D96" s="303">
        <f t="shared" si="16"/>
        <v>0</v>
      </c>
      <c r="E96" s="303">
        <f t="shared" si="17"/>
        <v>0</v>
      </c>
      <c r="F96" s="303">
        <f t="shared" si="18"/>
        <v>0</v>
      </c>
      <c r="G96" s="301"/>
      <c r="H96" s="303">
        <f t="shared" si="19"/>
        <v>0</v>
      </c>
      <c r="I96" s="303">
        <f t="shared" si="20"/>
        <v>0</v>
      </c>
      <c r="J96" s="303">
        <f t="shared" si="21"/>
        <v>0</v>
      </c>
      <c r="K96" s="67"/>
      <c r="P96" s="127"/>
      <c r="Q96" s="293" t="s">
        <v>245</v>
      </c>
      <c r="R96" s="293">
        <v>1</v>
      </c>
      <c r="S96" s="293">
        <v>0</v>
      </c>
      <c r="T96" s="293">
        <f t="shared" si="14"/>
        <v>1</v>
      </c>
      <c r="U96" s="293">
        <v>1</v>
      </c>
      <c r="V96" s="293">
        <f t="shared" si="15"/>
        <v>25</v>
      </c>
      <c r="W96" s="494">
        <f t="shared" si="11"/>
        <v>1</v>
      </c>
      <c r="X96" s="494"/>
      <c r="Y96" s="293">
        <f t="shared" si="15"/>
        <v>1</v>
      </c>
      <c r="Z96" s="302">
        <f t="shared" si="12"/>
        <v>0</v>
      </c>
      <c r="AA96" s="301"/>
      <c r="AB96" s="302">
        <f t="shared" si="13"/>
        <v>0</v>
      </c>
      <c r="AC96" s="74"/>
      <c r="AE96" s="61"/>
      <c r="AF96" s="61"/>
      <c r="AG96" s="61"/>
      <c r="AH96" s="304"/>
      <c r="AI96" s="61"/>
      <c r="AJ96" s="61"/>
      <c r="AK96" s="61"/>
      <c r="AL96" s="61"/>
      <c r="AM96" s="61"/>
      <c r="AN96" s="61"/>
      <c r="AO96" s="61"/>
      <c r="AP96" s="61"/>
      <c r="AQ96" s="61"/>
      <c r="AR96" s="61"/>
      <c r="AS96" s="61"/>
      <c r="AT96" s="61"/>
      <c r="AU96" s="61"/>
      <c r="AV96" s="61"/>
      <c r="AW96" s="61"/>
      <c r="AX96" s="61"/>
      <c r="AY96" s="61"/>
      <c r="AZ96" s="61"/>
      <c r="BA96" s="61"/>
      <c r="BB96" s="61"/>
      <c r="BC96" s="61"/>
      <c r="BD96" s="61"/>
    </row>
    <row r="97" spans="1:56" ht="15.5" x14ac:dyDescent="0.35">
      <c r="B97" s="65"/>
      <c r="C97" s="293" t="s">
        <v>122</v>
      </c>
      <c r="D97" s="303">
        <f t="shared" si="16"/>
        <v>0</v>
      </c>
      <c r="E97" s="303">
        <f t="shared" si="17"/>
        <v>0</v>
      </c>
      <c r="F97" s="303">
        <f t="shared" si="18"/>
        <v>0</v>
      </c>
      <c r="G97" s="301"/>
      <c r="H97" s="303">
        <f t="shared" si="19"/>
        <v>0</v>
      </c>
      <c r="I97" s="303">
        <f t="shared" si="20"/>
        <v>0</v>
      </c>
      <c r="J97" s="303">
        <f t="shared" si="21"/>
        <v>0</v>
      </c>
      <c r="K97" s="67"/>
      <c r="P97" s="127"/>
      <c r="Q97" s="293" t="s">
        <v>246</v>
      </c>
      <c r="R97" s="293">
        <v>1</v>
      </c>
      <c r="S97" s="293">
        <v>0</v>
      </c>
      <c r="T97" s="293">
        <f t="shared" si="14"/>
        <v>1</v>
      </c>
      <c r="U97" s="293">
        <v>1</v>
      </c>
      <c r="V97" s="293">
        <f t="shared" si="15"/>
        <v>25</v>
      </c>
      <c r="W97" s="494">
        <f t="shared" si="11"/>
        <v>1</v>
      </c>
      <c r="X97" s="494"/>
      <c r="Y97" s="293">
        <f t="shared" si="15"/>
        <v>1</v>
      </c>
      <c r="Z97" s="302">
        <f t="shared" si="12"/>
        <v>0</v>
      </c>
      <c r="AA97" s="301"/>
      <c r="AB97" s="302">
        <f t="shared" si="13"/>
        <v>0</v>
      </c>
      <c r="AC97" s="74"/>
      <c r="AE97" s="61"/>
      <c r="AF97" s="61"/>
      <c r="AG97" s="61"/>
      <c r="AH97" s="304"/>
      <c r="AI97" s="61"/>
      <c r="AJ97" s="61"/>
      <c r="AK97" s="61"/>
      <c r="AL97" s="61"/>
      <c r="AM97" s="61"/>
      <c r="AN97" s="61"/>
      <c r="AO97" s="61"/>
      <c r="AP97" s="61"/>
      <c r="AQ97" s="61"/>
      <c r="AR97" s="61"/>
      <c r="AS97" s="61"/>
      <c r="AT97" s="61"/>
      <c r="AU97" s="61"/>
      <c r="AV97" s="61"/>
      <c r="AW97" s="61"/>
      <c r="AX97" s="61"/>
      <c r="AY97" s="61"/>
      <c r="AZ97" s="61"/>
      <c r="BA97" s="61"/>
      <c r="BB97" s="61"/>
      <c r="BC97" s="61"/>
      <c r="BD97" s="61"/>
    </row>
    <row r="98" spans="1:56" ht="15.5" x14ac:dyDescent="0.35">
      <c r="B98" s="65"/>
      <c r="C98" s="293" t="s">
        <v>239</v>
      </c>
      <c r="D98" s="303">
        <f t="shared" si="16"/>
        <v>0</v>
      </c>
      <c r="E98" s="303">
        <f t="shared" si="17"/>
        <v>0</v>
      </c>
      <c r="F98" s="303">
        <f t="shared" si="18"/>
        <v>0</v>
      </c>
      <c r="G98" s="301"/>
      <c r="H98" s="303">
        <f t="shared" si="19"/>
        <v>0</v>
      </c>
      <c r="I98" s="303">
        <f t="shared" si="20"/>
        <v>0</v>
      </c>
      <c r="J98" s="303">
        <f t="shared" si="21"/>
        <v>0</v>
      </c>
      <c r="K98" s="67"/>
      <c r="P98" s="127"/>
      <c r="Q98" s="293" t="s">
        <v>247</v>
      </c>
      <c r="R98" s="293">
        <v>1</v>
      </c>
      <c r="S98" s="293">
        <v>0</v>
      </c>
      <c r="T98" s="293">
        <f t="shared" si="14"/>
        <v>1</v>
      </c>
      <c r="U98" s="293">
        <v>4</v>
      </c>
      <c r="V98" s="293">
        <f t="shared" si="15"/>
        <v>25</v>
      </c>
      <c r="W98" s="494">
        <f t="shared" si="11"/>
        <v>1</v>
      </c>
      <c r="X98" s="494"/>
      <c r="Y98" s="293">
        <f t="shared" si="15"/>
        <v>1</v>
      </c>
      <c r="Z98" s="302">
        <f t="shared" si="12"/>
        <v>0</v>
      </c>
      <c r="AA98" s="301"/>
      <c r="AB98" s="302">
        <f t="shared" si="13"/>
        <v>0</v>
      </c>
      <c r="AC98" s="74"/>
      <c r="AE98" s="61"/>
      <c r="AF98" s="61"/>
      <c r="AG98" s="61"/>
      <c r="AH98" s="304"/>
      <c r="AI98" s="61"/>
      <c r="AJ98" s="61"/>
      <c r="AK98" s="61"/>
      <c r="AL98" s="61"/>
      <c r="AM98" s="61"/>
      <c r="AN98" s="61"/>
      <c r="AO98" s="61"/>
      <c r="AP98" s="61"/>
      <c r="AQ98" s="61"/>
      <c r="AR98" s="61"/>
      <c r="AS98" s="61"/>
      <c r="AT98" s="61"/>
      <c r="AU98" s="61"/>
      <c r="AV98" s="61"/>
      <c r="AW98" s="61"/>
      <c r="AX98" s="61"/>
      <c r="AY98" s="61"/>
      <c r="AZ98" s="61"/>
      <c r="BA98" s="61"/>
      <c r="BB98" s="61"/>
      <c r="BC98" s="61"/>
      <c r="BD98" s="61"/>
    </row>
    <row r="99" spans="1:56" ht="16" thickBot="1" x14ac:dyDescent="0.4">
      <c r="B99" s="65"/>
      <c r="C99" s="293" t="s">
        <v>240</v>
      </c>
      <c r="D99" s="303">
        <f t="shared" si="16"/>
        <v>0</v>
      </c>
      <c r="E99" s="303">
        <f t="shared" si="17"/>
        <v>0</v>
      </c>
      <c r="F99" s="303">
        <f t="shared" si="18"/>
        <v>0</v>
      </c>
      <c r="G99" s="301"/>
      <c r="H99" s="303">
        <f t="shared" si="19"/>
        <v>0</v>
      </c>
      <c r="I99" s="303">
        <f t="shared" si="20"/>
        <v>0</v>
      </c>
      <c r="J99" s="303">
        <f t="shared" si="21"/>
        <v>0</v>
      </c>
      <c r="K99" s="67"/>
      <c r="P99" s="128"/>
      <c r="Q99" s="129"/>
      <c r="R99" s="129"/>
      <c r="S99" s="129"/>
      <c r="T99" s="129"/>
      <c r="U99" s="129"/>
      <c r="V99" s="129"/>
      <c r="W99" s="129"/>
      <c r="X99" s="129"/>
      <c r="Y99" s="129"/>
      <c r="Z99" s="129"/>
      <c r="AA99" s="129"/>
      <c r="AB99" s="129"/>
      <c r="AC99" s="130"/>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row>
    <row r="100" spans="1:56" ht="15.5" x14ac:dyDescent="0.35">
      <c r="B100" s="65"/>
      <c r="C100" s="293" t="s">
        <v>241</v>
      </c>
      <c r="D100" s="303">
        <f t="shared" si="16"/>
        <v>0</v>
      </c>
      <c r="E100" s="303">
        <f t="shared" si="17"/>
        <v>0</v>
      </c>
      <c r="F100" s="303">
        <f t="shared" si="18"/>
        <v>0</v>
      </c>
      <c r="G100" s="301"/>
      <c r="H100" s="303">
        <f t="shared" si="19"/>
        <v>0</v>
      </c>
      <c r="I100" s="303">
        <f t="shared" si="20"/>
        <v>0</v>
      </c>
      <c r="J100" s="303">
        <f t="shared" si="21"/>
        <v>0</v>
      </c>
      <c r="K100" s="67"/>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row>
    <row r="101" spans="1:56" ht="15.5" x14ac:dyDescent="0.35">
      <c r="B101" s="65"/>
      <c r="C101" s="293" t="s">
        <v>244</v>
      </c>
      <c r="D101" s="303">
        <f t="shared" si="16"/>
        <v>0</v>
      </c>
      <c r="E101" s="303">
        <f t="shared" si="17"/>
        <v>0</v>
      </c>
      <c r="F101" s="303">
        <f t="shared" si="18"/>
        <v>0</v>
      </c>
      <c r="G101" s="301"/>
      <c r="H101" s="303">
        <f t="shared" si="19"/>
        <v>0</v>
      </c>
      <c r="I101" s="303">
        <f t="shared" si="20"/>
        <v>0</v>
      </c>
      <c r="J101" s="303">
        <f t="shared" si="21"/>
        <v>0</v>
      </c>
      <c r="K101" s="67"/>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row>
    <row r="102" spans="1:56" ht="15.5" x14ac:dyDescent="0.35">
      <c r="B102" s="65"/>
      <c r="C102" s="293" t="s">
        <v>245</v>
      </c>
      <c r="D102" s="303">
        <f t="shared" si="16"/>
        <v>0</v>
      </c>
      <c r="E102" s="303">
        <f t="shared" si="17"/>
        <v>0</v>
      </c>
      <c r="F102" s="303">
        <f t="shared" si="18"/>
        <v>0</v>
      </c>
      <c r="G102" s="301"/>
      <c r="H102" s="303">
        <f t="shared" si="19"/>
        <v>0</v>
      </c>
      <c r="I102" s="303">
        <f t="shared" si="20"/>
        <v>0</v>
      </c>
      <c r="J102" s="303">
        <f t="shared" si="21"/>
        <v>0</v>
      </c>
      <c r="K102" s="67"/>
      <c r="AD102" s="61"/>
      <c r="AE102" s="61"/>
      <c r="AJ102" s="61"/>
      <c r="AK102" s="61"/>
      <c r="AL102" s="61"/>
      <c r="AM102" s="61"/>
      <c r="AN102" s="61"/>
      <c r="AO102" s="61"/>
      <c r="AP102" s="61"/>
    </row>
    <row r="103" spans="1:56" ht="15.5" x14ac:dyDescent="0.35">
      <c r="B103" s="65"/>
      <c r="C103" s="293" t="s">
        <v>246</v>
      </c>
      <c r="D103" s="303">
        <f t="shared" si="16"/>
        <v>0</v>
      </c>
      <c r="E103" s="303">
        <f t="shared" si="17"/>
        <v>0</v>
      </c>
      <c r="F103" s="303">
        <f t="shared" si="18"/>
        <v>0</v>
      </c>
      <c r="G103" s="301"/>
      <c r="H103" s="303">
        <f t="shared" si="19"/>
        <v>0</v>
      </c>
      <c r="I103" s="303">
        <f t="shared" si="20"/>
        <v>0</v>
      </c>
      <c r="J103" s="303">
        <f t="shared" si="21"/>
        <v>0</v>
      </c>
      <c r="K103" s="67"/>
      <c r="AD103" s="61"/>
      <c r="AE103" s="61"/>
      <c r="AJ103" s="61"/>
      <c r="AK103" s="61"/>
      <c r="AL103" s="61"/>
      <c r="AM103" s="61"/>
      <c r="AN103" s="61"/>
      <c r="AO103" s="61"/>
      <c r="AP103" s="61"/>
    </row>
    <row r="104" spans="1:56" ht="15.5" x14ac:dyDescent="0.35">
      <c r="B104" s="41"/>
      <c r="C104" s="293" t="s">
        <v>247</v>
      </c>
      <c r="D104" s="303">
        <f t="shared" si="16"/>
        <v>0</v>
      </c>
      <c r="E104" s="303">
        <f t="shared" si="17"/>
        <v>0</v>
      </c>
      <c r="F104" s="303">
        <f t="shared" si="18"/>
        <v>0</v>
      </c>
      <c r="G104" s="301"/>
      <c r="H104" s="303">
        <f t="shared" si="19"/>
        <v>0</v>
      </c>
      <c r="I104" s="303">
        <f t="shared" si="20"/>
        <v>0</v>
      </c>
      <c r="J104" s="303">
        <f t="shared" si="21"/>
        <v>0</v>
      </c>
      <c r="K104" s="35"/>
      <c r="AC104" s="61"/>
      <c r="AD104" s="61"/>
      <c r="AI104" s="61"/>
      <c r="AJ104" s="61"/>
      <c r="AK104" s="61"/>
      <c r="AL104" s="61"/>
      <c r="AM104" s="61"/>
      <c r="AN104" s="61"/>
      <c r="AO104" s="61"/>
    </row>
    <row r="105" spans="1:56" ht="15.5" x14ac:dyDescent="0.35">
      <c r="B105" s="41"/>
      <c r="C105" s="293"/>
      <c r="D105" s="303"/>
      <c r="E105" s="303"/>
      <c r="F105" s="303"/>
      <c r="G105" s="301"/>
      <c r="H105" s="303"/>
      <c r="I105" s="303"/>
      <c r="J105" s="303"/>
      <c r="K105" s="35"/>
      <c r="AC105" s="61"/>
      <c r="AD105" s="61"/>
      <c r="AI105" s="61"/>
      <c r="AJ105" s="61"/>
      <c r="AK105" s="61"/>
      <c r="AL105" s="61"/>
      <c r="AM105" s="61"/>
      <c r="AN105" s="61"/>
      <c r="AO105" s="61"/>
    </row>
    <row r="106" spans="1:56" ht="15.5" x14ac:dyDescent="0.35">
      <c r="B106" s="41"/>
      <c r="C106" s="527" t="s">
        <v>255</v>
      </c>
      <c r="D106" s="527"/>
      <c r="E106" s="527"/>
      <c r="F106" s="527"/>
      <c r="G106" s="527"/>
      <c r="H106" s="527"/>
      <c r="I106" s="527"/>
      <c r="J106" s="527"/>
      <c r="K106" s="35"/>
      <c r="AC106" s="61"/>
      <c r="AD106" s="61"/>
      <c r="AI106" s="61"/>
      <c r="AJ106" s="61"/>
      <c r="AK106" s="61"/>
      <c r="AL106" s="61"/>
      <c r="AM106" s="61"/>
      <c r="AN106" s="61"/>
      <c r="AO106" s="61"/>
    </row>
    <row r="107" spans="1:56" ht="15.5" x14ac:dyDescent="0.35">
      <c r="B107" s="41"/>
      <c r="C107" s="527"/>
      <c r="D107" s="527"/>
      <c r="E107" s="527"/>
      <c r="F107" s="527"/>
      <c r="G107" s="527"/>
      <c r="H107" s="527"/>
      <c r="I107" s="527"/>
      <c r="J107" s="527"/>
      <c r="K107" s="35"/>
      <c r="AC107" s="61"/>
      <c r="AD107" s="61"/>
      <c r="AI107" s="61"/>
      <c r="AJ107" s="61"/>
      <c r="AK107" s="61"/>
      <c r="AL107" s="61"/>
      <c r="AM107" s="61"/>
      <c r="AN107" s="61"/>
      <c r="AO107" s="61"/>
    </row>
    <row r="108" spans="1:56" s="104" customFormat="1" ht="15.75" customHeight="1" thickBot="1" x14ac:dyDescent="0.35">
      <c r="A108" s="13"/>
      <c r="B108" s="2"/>
      <c r="C108" s="3"/>
      <c r="D108" s="3"/>
      <c r="E108" s="3"/>
      <c r="F108" s="3"/>
      <c r="G108" s="3"/>
      <c r="H108" s="3"/>
      <c r="I108" s="3"/>
      <c r="J108" s="3"/>
      <c r="K108" s="4"/>
      <c r="P108" s="13"/>
      <c r="Q108" s="13"/>
      <c r="R108" s="13"/>
      <c r="S108" s="13"/>
      <c r="T108" s="13"/>
      <c r="U108" s="13"/>
      <c r="V108" s="13"/>
      <c r="W108" s="13"/>
      <c r="X108" s="13"/>
      <c r="Y108" s="13"/>
      <c r="Z108" s="13"/>
      <c r="AA108" s="13"/>
      <c r="AB108" s="13"/>
      <c r="AC108" s="61"/>
      <c r="AD108" s="61"/>
      <c r="AE108" s="61"/>
      <c r="AF108" s="61"/>
      <c r="AG108" s="61"/>
      <c r="AH108" s="61"/>
      <c r="AI108" s="61"/>
      <c r="AJ108" s="61"/>
      <c r="AK108" s="61"/>
      <c r="AL108" s="61"/>
      <c r="AM108" s="61"/>
      <c r="AN108" s="61"/>
      <c r="AO108" s="61"/>
    </row>
    <row r="109" spans="1:56" ht="14.5" thickBot="1" x14ac:dyDescent="0.35">
      <c r="AC109" s="61"/>
      <c r="AD109" s="61"/>
      <c r="AE109" s="61"/>
      <c r="AF109" s="61"/>
      <c r="AG109" s="61"/>
      <c r="AH109" s="61"/>
      <c r="AI109" s="61"/>
      <c r="AJ109" s="61"/>
      <c r="AK109" s="61"/>
      <c r="AL109" s="61"/>
      <c r="AM109" s="61"/>
      <c r="AN109" s="61"/>
      <c r="AO109" s="61"/>
    </row>
    <row r="110" spans="1:56" x14ac:dyDescent="0.3">
      <c r="B110" s="170" t="str">
        <f>"Version: " &amp; Version</f>
        <v>Version: RD2 FINAL</v>
      </c>
      <c r="C110" s="171"/>
      <c r="D110" s="171"/>
      <c r="E110" s="171"/>
      <c r="F110" s="171"/>
      <c r="G110" s="171"/>
      <c r="H110" s="171"/>
      <c r="I110" s="171"/>
      <c r="J110" s="125"/>
      <c r="K110" s="125"/>
      <c r="L110" s="125"/>
      <c r="M110" s="125"/>
      <c r="N110" s="125"/>
      <c r="O110" s="125"/>
      <c r="P110" s="125"/>
      <c r="Q110" s="172"/>
      <c r="AB110" s="61"/>
      <c r="AC110" s="61"/>
      <c r="AD110" s="61"/>
      <c r="AE110" s="61"/>
      <c r="AF110" s="61"/>
      <c r="AG110" s="61"/>
      <c r="AH110" s="61"/>
      <c r="AI110" s="61"/>
      <c r="AJ110" s="61"/>
      <c r="AK110" s="61"/>
      <c r="AL110" s="61"/>
      <c r="AM110" s="61"/>
      <c r="AN110" s="61"/>
    </row>
    <row r="111" spans="1:56" ht="15" x14ac:dyDescent="0.3">
      <c r="B111" s="173"/>
      <c r="C111" s="72"/>
      <c r="D111" s="72"/>
      <c r="E111" s="72"/>
      <c r="F111" s="72"/>
      <c r="G111" s="72"/>
      <c r="H111" s="173" t="s">
        <v>256</v>
      </c>
      <c r="I111" s="72"/>
      <c r="J111" s="72"/>
      <c r="K111" s="72"/>
      <c r="L111" s="72"/>
      <c r="M111" s="72"/>
      <c r="N111" s="72"/>
      <c r="O111" s="72"/>
      <c r="P111" s="72"/>
      <c r="Q111" s="174"/>
      <c r="AB111" s="61"/>
      <c r="AC111" s="61"/>
      <c r="AD111" s="61"/>
      <c r="AE111" s="61"/>
      <c r="AF111" s="61"/>
      <c r="AG111" s="61"/>
      <c r="AH111" s="61"/>
      <c r="AI111" s="61"/>
      <c r="AJ111" s="61"/>
      <c r="AK111" s="61"/>
      <c r="AL111" s="61"/>
      <c r="AM111" s="61"/>
      <c r="AN111" s="61"/>
    </row>
    <row r="112" spans="1:56" ht="15" x14ac:dyDescent="0.3">
      <c r="B112" s="173"/>
      <c r="C112" s="464" t="s">
        <v>257</v>
      </c>
      <c r="D112" s="464"/>
      <c r="E112" s="464"/>
      <c r="F112" s="464"/>
      <c r="G112" s="464"/>
      <c r="H112" s="464"/>
      <c r="I112" s="464"/>
      <c r="J112" s="464"/>
      <c r="K112" s="464"/>
      <c r="L112" s="464"/>
      <c r="M112" s="464"/>
      <c r="N112" s="464"/>
      <c r="O112" s="464"/>
      <c r="P112" s="72"/>
      <c r="Q112" s="174"/>
      <c r="AA112" s="61"/>
      <c r="AB112" s="61"/>
      <c r="AC112" s="61"/>
      <c r="AD112" s="61"/>
      <c r="AE112" s="61"/>
      <c r="AF112" s="61"/>
      <c r="AG112" s="61"/>
      <c r="AH112" s="61"/>
      <c r="AI112" s="61"/>
      <c r="AJ112" s="61"/>
      <c r="AK112" s="61"/>
      <c r="AL112" s="61"/>
      <c r="AM112" s="61"/>
    </row>
    <row r="113" spans="2:39" ht="15" x14ac:dyDescent="0.3">
      <c r="B113" s="173"/>
      <c r="C113" s="285"/>
      <c r="D113" s="285"/>
      <c r="E113" s="285"/>
      <c r="F113" s="285"/>
      <c r="G113" s="285"/>
      <c r="H113" s="285"/>
      <c r="I113" s="285"/>
      <c r="J113" s="285"/>
      <c r="K113" s="285"/>
      <c r="L113" s="285"/>
      <c r="M113" s="285"/>
      <c r="N113" s="285"/>
      <c r="O113" s="285"/>
      <c r="P113" s="47"/>
      <c r="Q113" s="174"/>
      <c r="AA113" s="61"/>
      <c r="AB113" s="61"/>
      <c r="AC113" s="61"/>
      <c r="AD113" s="61"/>
      <c r="AE113" s="61"/>
      <c r="AF113" s="61"/>
      <c r="AG113" s="61"/>
      <c r="AH113" s="61"/>
      <c r="AI113" s="61"/>
      <c r="AJ113" s="61"/>
      <c r="AK113" s="61"/>
      <c r="AL113" s="61"/>
      <c r="AM113" s="61"/>
    </row>
    <row r="114" spans="2:39" ht="15.5" x14ac:dyDescent="0.35">
      <c r="B114" s="177"/>
      <c r="C114" s="241" t="s">
        <v>26</v>
      </c>
      <c r="D114" s="72"/>
      <c r="E114" s="441" t="str">
        <f>IF(ProjTitle="","Auto-Filled",ProjTitle)</f>
        <v>Auto-Filled</v>
      </c>
      <c r="F114" s="441"/>
      <c r="G114" s="441"/>
      <c r="H114" s="441"/>
      <c r="I114" s="441"/>
      <c r="J114" s="441"/>
      <c r="K114" s="239"/>
      <c r="L114" s="239"/>
      <c r="M114" s="239"/>
      <c r="N114" s="239"/>
      <c r="O114" s="239"/>
      <c r="P114" s="239"/>
      <c r="Q114" s="178"/>
      <c r="R114" s="34" t="str">
        <f>IF(E114="","&lt;&lt;&lt; Enter Information in Part II","")</f>
        <v/>
      </c>
      <c r="AA114" s="61"/>
      <c r="AB114" s="61"/>
      <c r="AC114" s="61"/>
      <c r="AD114" s="61"/>
      <c r="AE114" s="61"/>
      <c r="AF114" s="61"/>
      <c r="AG114" s="61"/>
      <c r="AH114" s="61"/>
      <c r="AI114" s="61"/>
      <c r="AJ114" s="61"/>
      <c r="AK114" s="61"/>
      <c r="AL114" s="61"/>
      <c r="AM114" s="61"/>
    </row>
    <row r="115" spans="2:39" ht="15.5" x14ac:dyDescent="0.35">
      <c r="B115" s="177"/>
      <c r="C115" s="38"/>
      <c r="D115" s="38"/>
      <c r="E115" s="38"/>
      <c r="F115" s="38"/>
      <c r="G115" s="38"/>
      <c r="H115" s="38"/>
      <c r="I115" s="38"/>
      <c r="J115" s="238"/>
      <c r="K115" s="239"/>
      <c r="L115" s="239"/>
      <c r="M115" s="239"/>
      <c r="N115" s="239"/>
      <c r="O115" s="239"/>
      <c r="P115" s="239"/>
      <c r="Q115" s="178"/>
      <c r="AA115" s="61"/>
      <c r="AB115" s="61"/>
      <c r="AC115" s="61"/>
      <c r="AD115" s="61"/>
      <c r="AE115" s="61"/>
      <c r="AF115" s="61"/>
      <c r="AG115" s="61"/>
      <c r="AH115" s="61"/>
      <c r="AI115" s="61"/>
      <c r="AJ115" s="61"/>
      <c r="AK115" s="61"/>
      <c r="AL115" s="61"/>
      <c r="AM115" s="61"/>
    </row>
    <row r="116" spans="2:39" ht="15.5" x14ac:dyDescent="0.35">
      <c r="B116" s="177"/>
      <c r="C116" s="38"/>
      <c r="D116" s="38"/>
      <c r="E116" s="38"/>
      <c r="F116" s="38"/>
      <c r="G116" s="38"/>
      <c r="H116" s="38"/>
      <c r="I116" s="38"/>
      <c r="J116" s="238"/>
      <c r="K116" s="239"/>
      <c r="L116" s="239"/>
      <c r="M116" s="239"/>
      <c r="N116" s="239"/>
      <c r="O116" s="239"/>
      <c r="P116" s="239"/>
      <c r="Q116" s="178"/>
      <c r="S116" s="319"/>
      <c r="T116" s="319"/>
      <c r="U116" s="319"/>
    </row>
    <row r="117" spans="2:39" ht="15.5" x14ac:dyDescent="0.35">
      <c r="B117" s="177"/>
      <c r="C117" s="38"/>
      <c r="D117" s="38"/>
      <c r="E117" s="38"/>
      <c r="F117" s="38"/>
      <c r="G117" s="38"/>
      <c r="H117" s="38"/>
      <c r="I117" s="38"/>
      <c r="J117" s="238"/>
      <c r="K117" s="239"/>
      <c r="L117" s="239"/>
      <c r="M117" s="239"/>
      <c r="N117" s="239"/>
      <c r="O117" s="239"/>
      <c r="P117" s="239"/>
      <c r="Q117" s="178"/>
      <c r="R117" s="305"/>
      <c r="S117" s="319"/>
      <c r="T117" s="319"/>
      <c r="U117" s="319"/>
    </row>
    <row r="118" spans="2:39" ht="15.5" x14ac:dyDescent="0.35">
      <c r="B118" s="177"/>
      <c r="C118" s="38"/>
      <c r="D118" s="38"/>
      <c r="E118" s="38"/>
      <c r="F118" s="38"/>
      <c r="G118" s="38"/>
      <c r="H118" s="38"/>
      <c r="I118" s="38"/>
      <c r="J118" s="238"/>
      <c r="K118" s="239"/>
      <c r="L118" s="239"/>
      <c r="M118" s="239"/>
      <c r="N118" s="239"/>
      <c r="O118" s="239"/>
      <c r="P118" s="239"/>
      <c r="Q118" s="178"/>
    </row>
    <row r="119" spans="2:39" ht="15.5" x14ac:dyDescent="0.35">
      <c r="B119" s="177"/>
      <c r="C119" s="509"/>
      <c r="D119" s="510"/>
      <c r="E119" s="510"/>
      <c r="F119" s="510"/>
      <c r="G119" s="510"/>
      <c r="H119" s="510"/>
      <c r="I119" s="510"/>
      <c r="J119" s="510"/>
      <c r="K119" s="510"/>
      <c r="L119" s="510"/>
      <c r="M119" s="510"/>
      <c r="N119" s="510"/>
      <c r="O119" s="511"/>
      <c r="P119" s="239"/>
      <c r="Q119" s="178"/>
      <c r="R119" s="305" t="str">
        <f>IF(ISBLANK(C119),IF('Part III'!J21="Other","&lt;&lt;&lt; Information may be Required.",""),"")</f>
        <v/>
      </c>
    </row>
    <row r="120" spans="2:39" ht="15.5" x14ac:dyDescent="0.35">
      <c r="B120" s="177"/>
      <c r="C120" s="512"/>
      <c r="D120" s="513"/>
      <c r="E120" s="513"/>
      <c r="F120" s="513"/>
      <c r="G120" s="513"/>
      <c r="H120" s="513"/>
      <c r="I120" s="513"/>
      <c r="J120" s="513"/>
      <c r="K120" s="513"/>
      <c r="L120" s="513"/>
      <c r="M120" s="513"/>
      <c r="N120" s="513"/>
      <c r="O120" s="514"/>
      <c r="P120" s="239"/>
      <c r="Q120" s="178"/>
    </row>
    <row r="121" spans="2:39" ht="15.5" x14ac:dyDescent="0.35">
      <c r="B121" s="177"/>
      <c r="C121" s="512"/>
      <c r="D121" s="513"/>
      <c r="E121" s="513"/>
      <c r="F121" s="513"/>
      <c r="G121" s="513"/>
      <c r="H121" s="513"/>
      <c r="I121" s="513"/>
      <c r="J121" s="513"/>
      <c r="K121" s="513"/>
      <c r="L121" s="513"/>
      <c r="M121" s="513"/>
      <c r="N121" s="513"/>
      <c r="O121" s="514"/>
      <c r="P121" s="239"/>
      <c r="Q121" s="178"/>
    </row>
    <row r="122" spans="2:39" ht="15.5" x14ac:dyDescent="0.35">
      <c r="B122" s="177"/>
      <c r="C122" s="512"/>
      <c r="D122" s="513"/>
      <c r="E122" s="513"/>
      <c r="F122" s="513"/>
      <c r="G122" s="513"/>
      <c r="H122" s="513"/>
      <c r="I122" s="513"/>
      <c r="J122" s="513"/>
      <c r="K122" s="513"/>
      <c r="L122" s="513"/>
      <c r="M122" s="513"/>
      <c r="N122" s="513"/>
      <c r="O122" s="514"/>
      <c r="P122" s="239"/>
      <c r="Q122" s="178"/>
    </row>
    <row r="123" spans="2:39" ht="15.5" x14ac:dyDescent="0.35">
      <c r="B123" s="177"/>
      <c r="C123" s="512"/>
      <c r="D123" s="513"/>
      <c r="E123" s="513"/>
      <c r="F123" s="513"/>
      <c r="G123" s="513"/>
      <c r="H123" s="513"/>
      <c r="I123" s="513"/>
      <c r="J123" s="513"/>
      <c r="K123" s="513"/>
      <c r="L123" s="513"/>
      <c r="M123" s="513"/>
      <c r="N123" s="513"/>
      <c r="O123" s="514"/>
      <c r="P123" s="239"/>
      <c r="Q123" s="178"/>
    </row>
    <row r="124" spans="2:39" ht="15.5" x14ac:dyDescent="0.35">
      <c r="B124" s="177"/>
      <c r="C124" s="515"/>
      <c r="D124" s="516"/>
      <c r="E124" s="516"/>
      <c r="F124" s="516"/>
      <c r="G124" s="516"/>
      <c r="H124" s="516"/>
      <c r="I124" s="516"/>
      <c r="J124" s="516"/>
      <c r="K124" s="516"/>
      <c r="L124" s="516"/>
      <c r="M124" s="516"/>
      <c r="N124" s="516"/>
      <c r="O124" s="517"/>
      <c r="P124" s="239"/>
      <c r="Q124" s="178"/>
    </row>
    <row r="125" spans="2:39" ht="16" thickBot="1" x14ac:dyDescent="0.4">
      <c r="B125" s="183"/>
      <c r="C125" s="185"/>
      <c r="D125" s="185"/>
      <c r="E125" s="185"/>
      <c r="F125" s="185"/>
      <c r="G125" s="185"/>
      <c r="H125" s="185"/>
      <c r="I125" s="185"/>
      <c r="J125" s="237"/>
      <c r="K125" s="240"/>
      <c r="L125" s="240"/>
      <c r="M125" s="240"/>
      <c r="N125" s="240"/>
      <c r="O125" s="240"/>
      <c r="P125" s="240"/>
      <c r="Q125" s="186"/>
    </row>
    <row r="335" spans="11:11" x14ac:dyDescent="0.3">
      <c r="K335" s="13" t="e" cm="1">
        <f t="array" ref="K335">IF('Part VII (Phase 1)'!H68&gt;0,'Part VII (Phase 1)'!H68/('Part VII (Phase 1)'!K335:N277CntMax*8766),0)</f>
        <v>#VALUE!</v>
      </c>
    </row>
  </sheetData>
  <sheetProtection algorithmName="SHA-512" hashValue="fsZAIN3kdDLjRf3q0H6WgmMsjIIc4NyIEVE5hmpDGmujtez1pJhojICMYTSfXXyu+Jw3vDewWGr8NlQQ3FpmcA==" saltValue="aAD2aD72UbPg1TiTMFjxlA==" spinCount="100000" sheet="1" objects="1" selectLockedCells="1"/>
  <mergeCells count="84">
    <mergeCell ref="B1:Q1"/>
    <mergeCell ref="W88:X88"/>
    <mergeCell ref="W97:X97"/>
    <mergeCell ref="W98:X98"/>
    <mergeCell ref="W89:X89"/>
    <mergeCell ref="W90:X90"/>
    <mergeCell ref="W91:X91"/>
    <mergeCell ref="W92:X92"/>
    <mergeCell ref="W93:X93"/>
    <mergeCell ref="W94:X94"/>
    <mergeCell ref="W95:X95"/>
    <mergeCell ref="W96:X96"/>
    <mergeCell ref="E83:F83"/>
    <mergeCell ref="P61:AC61"/>
    <mergeCell ref="G83:H83"/>
    <mergeCell ref="G84:H84"/>
    <mergeCell ref="C106:J107"/>
    <mergeCell ref="G88:H88"/>
    <mergeCell ref="E88:F88"/>
    <mergeCell ref="E85:F85"/>
    <mergeCell ref="E86:F86"/>
    <mergeCell ref="E87:F87"/>
    <mergeCell ref="G87:H87"/>
    <mergeCell ref="G85:H85"/>
    <mergeCell ref="D75:H75"/>
    <mergeCell ref="E76:F76"/>
    <mergeCell ref="E77:F77"/>
    <mergeCell ref="E78:F78"/>
    <mergeCell ref="E79:F79"/>
    <mergeCell ref="G76:H76"/>
    <mergeCell ref="G77:H77"/>
    <mergeCell ref="E80:F80"/>
    <mergeCell ref="E81:F81"/>
    <mergeCell ref="E82:F82"/>
    <mergeCell ref="T82:T84"/>
    <mergeCell ref="E84:F84"/>
    <mergeCell ref="G82:H82"/>
    <mergeCell ref="S63:Y63"/>
    <mergeCell ref="W87:X87"/>
    <mergeCell ref="W79:X79"/>
    <mergeCell ref="W80:X80"/>
    <mergeCell ref="W81:X81"/>
    <mergeCell ref="W82:X82"/>
    <mergeCell ref="W83:X83"/>
    <mergeCell ref="W84:X84"/>
    <mergeCell ref="W77:X77"/>
    <mergeCell ref="W85:X85"/>
    <mergeCell ref="W78:X78"/>
    <mergeCell ref="W86:X86"/>
    <mergeCell ref="W74:X74"/>
    <mergeCell ref="W75:X75"/>
    <mergeCell ref="W76:X76"/>
    <mergeCell ref="P60:AC60"/>
    <mergeCell ref="E114:J114"/>
    <mergeCell ref="C119:O124"/>
    <mergeCell ref="C53:P56"/>
    <mergeCell ref="B60:K60"/>
    <mergeCell ref="B61:K61"/>
    <mergeCell ref="D72:F73"/>
    <mergeCell ref="C112:O112"/>
    <mergeCell ref="G78:H78"/>
    <mergeCell ref="G79:H79"/>
    <mergeCell ref="D91:F91"/>
    <mergeCell ref="H91:J91"/>
    <mergeCell ref="C90:J90"/>
    <mergeCell ref="G80:H80"/>
    <mergeCell ref="G81:H81"/>
    <mergeCell ref="G86:H86"/>
    <mergeCell ref="F64:J64"/>
    <mergeCell ref="E5:J5"/>
    <mergeCell ref="W71:X71"/>
    <mergeCell ref="W72:X72"/>
    <mergeCell ref="W73:X73"/>
    <mergeCell ref="D7:N8"/>
    <mergeCell ref="C42:O43"/>
    <mergeCell ref="W66:X66"/>
    <mergeCell ref="W67:X67"/>
    <mergeCell ref="W68:X68"/>
    <mergeCell ref="W69:X69"/>
    <mergeCell ref="W70:X70"/>
    <mergeCell ref="S14:V14"/>
    <mergeCell ref="S15:V15"/>
    <mergeCell ref="U20:U21"/>
    <mergeCell ref="T20:T21"/>
  </mergeCells>
  <conditionalFormatting sqref="C106:J107">
    <cfRule type="expression" dxfId="30" priority="1">
      <formula>NOT(OR(DxMult="NTRM",DxMult="DCM"))</formula>
    </cfRule>
  </conditionalFormatting>
  <conditionalFormatting sqref="D11:O41">
    <cfRule type="cellIs" dxfId="28" priority="13" operator="greaterThan">
      <formula>IF(AND($C11&gt;=2037,DxMult="NTRM"),T$42,T$43)</formula>
    </cfRule>
    <cfRule type="cellIs" dxfId="27" priority="276" operator="greaterThan">
      <formula>T$43</formula>
    </cfRule>
  </conditionalFormatting>
  <conditionalFormatting sqref="E5 S63">
    <cfRule type="cellIs" dxfId="26" priority="28" operator="notEqual">
      <formula>"Auto-Filled"</formula>
    </cfRule>
  </conditionalFormatting>
  <conditionalFormatting sqref="E114">
    <cfRule type="cellIs" dxfId="25" priority="14" operator="notEqual">
      <formula>"Auto-Filled"</formula>
    </cfRule>
  </conditionalFormatting>
  <conditionalFormatting sqref="F64">
    <cfRule type="cellIs" dxfId="24" priority="39" operator="notEqual">
      <formula>"Auto-Filled"</formula>
    </cfRule>
  </conditionalFormatting>
  <conditionalFormatting sqref="G76:H88">
    <cfRule type="expression" dxfId="23" priority="3">
      <formula>NOT(OR(DxMult="NTRM",DxMult="DCM"))</formula>
    </cfRule>
  </conditionalFormatting>
  <conditionalFormatting sqref="H66">
    <cfRule type="cellIs" dxfId="22" priority="31" operator="notEqual">
      <formula>"Auto-Filled"</formula>
    </cfRule>
  </conditionalFormatting>
  <conditionalFormatting sqref="H68">
    <cfRule type="cellIs" dxfId="21" priority="30" operator="notEqual">
      <formula>"Auto-Filled"</formula>
    </cfRule>
  </conditionalFormatting>
  <conditionalFormatting sqref="H70">
    <cfRule type="cellIs" dxfId="20" priority="29" operator="notEqual">
      <formula>"Auto-Filled"</formula>
    </cfRule>
  </conditionalFormatting>
  <conditionalFormatting sqref="H91:J105">
    <cfRule type="expression" dxfId="19" priority="2">
      <formula>NOT(OR(DxMult="NTRM",DxMult="DCM"))</formula>
    </cfRule>
  </conditionalFormatting>
  <conditionalFormatting sqref="L81 N81:O81">
    <cfRule type="cellIs" dxfId="18" priority="32" operator="equal">
      <formula>"Fail"</formula>
    </cfRule>
  </conditionalFormatting>
  <conditionalFormatting sqref="L81">
    <cfRule type="cellIs" dxfId="17" priority="33" operator="equal">
      <formula>"Pass"</formula>
    </cfRule>
  </conditionalFormatting>
  <dataValidations count="2">
    <dataValidation type="list" allowBlank="1" showInputMessage="1" showErrorMessage="1" promptTitle="Select Confirm" sqref="H73" xr:uid="{5F52232A-BA9B-4AF8-B51F-B755D0275F06}">
      <formula1>"Confirmed"</formula1>
    </dataValidation>
    <dataValidation type="whole" allowBlank="1" showInputMessage="1" showErrorMessage="1" errorTitle="Error" error="Enter value between 0 and 100" promptTitle="Assumed Percentage" prompt="Enter assumed percentage of total output during hour of actual system peak as a whole number between 0 and 100. Example:  Enter 80 for 80%, not 0.8" sqref="U22:U35" xr:uid="{0A748A73-920C-478C-9BA2-529AB0B86799}">
      <formula1>0</formula1>
      <formula2>100</formula2>
    </dataValidation>
  </dataValidations>
  <pageMargins left="0.5" right="0.5" top="0.75" bottom="0.75" header="0.3" footer="0.3"/>
  <pageSetup scale="92"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12" operator="greaterThan" id="{DC61D15C-4D58-417D-B213-FFB2EFB8AF64}">
            <xm:f>IF(AND(OR('Part III'!$J$37="Yes",'Part III'!$J$37 = "No - but intended"),DATE($C11,D$9,28)&gt;DATE(YEAR(SoQDate)+10,MONTH(SoQDate),1)),T$42,T$43)</xm:f>
            <x14:dxf>
              <fill>
                <patternFill>
                  <bgColor rgb="FFFF0000"/>
                </patternFill>
              </fill>
            </x14:dxf>
          </x14:cfRule>
          <xm:sqref>D11:O41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3F0FF-5830-465D-8B5D-90DAB168C76C}">
  <sheetPr>
    <pageSetUpPr fitToPage="1"/>
  </sheetPr>
  <dimension ref="A1:BD335"/>
  <sheetViews>
    <sheetView showGridLines="0" topLeftCell="A65" zoomScale="70" zoomScaleNormal="70" workbookViewId="0">
      <selection activeCell="C119" sqref="C119:O124"/>
    </sheetView>
  </sheetViews>
  <sheetFormatPr defaultColWidth="9.1796875" defaultRowHeight="14" x14ac:dyDescent="0.3"/>
  <cols>
    <col min="1" max="1" width="3.453125" style="13" customWidth="1"/>
    <col min="2" max="15" width="12.7265625" style="13" customWidth="1"/>
    <col min="16" max="17" width="9.54296875" style="13" customWidth="1"/>
    <col min="18" max="18" width="17.7265625" style="13" bestFit="1" customWidth="1"/>
    <col min="19" max="19" width="19.453125" style="13" customWidth="1"/>
    <col min="20" max="20" width="22.453125" style="13" bestFit="1" customWidth="1"/>
    <col min="21" max="21" width="27.1796875" style="13" customWidth="1"/>
    <col min="22" max="22" width="16.26953125" style="13" customWidth="1"/>
    <col min="23" max="23" width="29.26953125" style="13" bestFit="1" customWidth="1"/>
    <col min="24" max="24" width="25.7265625" style="13" customWidth="1"/>
    <col min="25" max="25" width="19.54296875" style="13" bestFit="1" customWidth="1"/>
    <col min="26" max="27" width="9.1796875" style="13"/>
    <col min="28" max="28" width="11.81640625" style="13" customWidth="1"/>
    <col min="29" max="16384" width="9.1796875" style="13"/>
  </cols>
  <sheetData>
    <row r="1" spans="2:22" ht="18" thickBot="1" x14ac:dyDescent="0.4">
      <c r="B1" s="470" t="str">
        <f>IF('Part IV'!J8="Yes","Storage Energy System - Phase 2 ONLY","Not Required")</f>
        <v>Not Required</v>
      </c>
      <c r="C1" s="470"/>
      <c r="D1" s="470"/>
      <c r="E1" s="470"/>
      <c r="F1" s="470"/>
      <c r="G1" s="470"/>
      <c r="H1" s="470"/>
      <c r="I1" s="470"/>
      <c r="J1" s="470"/>
      <c r="K1" s="470"/>
      <c r="L1" s="470"/>
      <c r="M1" s="470"/>
      <c r="N1" s="470"/>
      <c r="O1" s="470"/>
      <c r="P1" s="470"/>
      <c r="Q1" s="470"/>
    </row>
    <row r="2" spans="2:22" x14ac:dyDescent="0.3">
      <c r="B2" s="170" t="str">
        <f>"Version: " &amp; Version</f>
        <v>Version: RD2 FINAL</v>
      </c>
      <c r="C2" s="171"/>
      <c r="D2" s="171"/>
      <c r="E2" s="171"/>
      <c r="F2" s="171"/>
      <c r="G2" s="171"/>
      <c r="H2" s="171"/>
      <c r="I2" s="171"/>
      <c r="J2" s="125"/>
      <c r="K2" s="125"/>
      <c r="L2" s="125"/>
      <c r="M2" s="125"/>
      <c r="N2" s="125"/>
      <c r="O2" s="125"/>
      <c r="P2" s="125"/>
      <c r="Q2" s="172"/>
      <c r="S2" s="105"/>
    </row>
    <row r="3" spans="2:22" ht="15" x14ac:dyDescent="0.3">
      <c r="B3" s="173"/>
      <c r="C3" s="72"/>
      <c r="D3" s="72"/>
      <c r="E3" s="72"/>
      <c r="F3" s="72"/>
      <c r="G3" s="72"/>
      <c r="H3" s="72" t="s">
        <v>207</v>
      </c>
      <c r="I3" s="72"/>
      <c r="J3" s="72"/>
      <c r="K3" s="72"/>
      <c r="L3" s="72"/>
      <c r="M3" s="72"/>
      <c r="N3" s="72"/>
      <c r="O3" s="72"/>
      <c r="P3" s="72"/>
      <c r="Q3" s="174"/>
      <c r="R3" s="305" t="str">
        <f>IF(S3&lt;T2*12,"&lt;&lt;&lt; Information may be Required. Refer to Notes below.","")</f>
        <v/>
      </c>
      <c r="U3" s="319"/>
    </row>
    <row r="4" spans="2:22" ht="15" x14ac:dyDescent="0.3">
      <c r="B4" s="173"/>
      <c r="C4" s="72"/>
      <c r="D4" s="72"/>
      <c r="E4" s="72"/>
      <c r="F4" s="72"/>
      <c r="G4" s="72"/>
      <c r="H4" s="173" t="s">
        <v>208</v>
      </c>
      <c r="I4" s="72"/>
      <c r="J4" s="72"/>
      <c r="K4" s="72"/>
      <c r="L4" s="72"/>
      <c r="M4" s="72"/>
      <c r="N4" s="72"/>
      <c r="O4" s="72"/>
      <c r="P4" s="72"/>
      <c r="Q4" s="174"/>
      <c r="R4" s="305"/>
      <c r="S4" s="319"/>
      <c r="T4" s="319"/>
      <c r="U4" s="319"/>
    </row>
    <row r="5" spans="2:22" ht="15.5" x14ac:dyDescent="0.35">
      <c r="B5" s="173"/>
      <c r="C5" s="46" t="s">
        <v>26</v>
      </c>
      <c r="D5" s="36"/>
      <c r="E5" s="441" t="str">
        <f>IF(ProjTitle="","Auto-Filled",ProjTitle)</f>
        <v>Auto-Filled</v>
      </c>
      <c r="F5" s="458"/>
      <c r="G5" s="458"/>
      <c r="H5" s="458"/>
      <c r="I5" s="458"/>
      <c r="J5" s="458"/>
      <c r="K5" s="47"/>
      <c r="L5" s="52"/>
      <c r="M5" s="47"/>
      <c r="N5" s="47"/>
      <c r="O5" s="47"/>
      <c r="P5" s="47"/>
      <c r="Q5" s="174"/>
      <c r="R5" s="305"/>
      <c r="S5" s="319"/>
      <c r="T5" s="319"/>
      <c r="U5" s="319"/>
    </row>
    <row r="6" spans="2:22" ht="15.5" x14ac:dyDescent="0.35">
      <c r="B6" s="173"/>
      <c r="C6" s="49"/>
      <c r="D6" s="72"/>
      <c r="E6" s="72"/>
      <c r="F6" s="72"/>
      <c r="G6" s="72"/>
      <c r="H6" s="72"/>
      <c r="I6" s="72"/>
      <c r="J6" s="47"/>
      <c r="K6" s="72"/>
      <c r="L6" s="47"/>
      <c r="M6" s="72"/>
      <c r="N6" s="72"/>
      <c r="O6" s="72"/>
      <c r="P6" s="72"/>
      <c r="Q6" s="174"/>
      <c r="R6" s="305"/>
      <c r="S6" s="319"/>
      <c r="T6" s="319"/>
      <c r="U6" s="319"/>
    </row>
    <row r="7" spans="2:22" ht="15" x14ac:dyDescent="0.3">
      <c r="B7" s="173"/>
      <c r="C7" s="72"/>
      <c r="D7" s="495" t="s">
        <v>209</v>
      </c>
      <c r="E7" s="495"/>
      <c r="F7" s="495"/>
      <c r="G7" s="495"/>
      <c r="H7" s="495"/>
      <c r="I7" s="495"/>
      <c r="J7" s="495"/>
      <c r="K7" s="495"/>
      <c r="L7" s="495"/>
      <c r="M7" s="495"/>
      <c r="N7" s="495"/>
      <c r="O7" s="72"/>
      <c r="P7" s="72"/>
      <c r="Q7" s="174"/>
    </row>
    <row r="8" spans="2:22" ht="15" x14ac:dyDescent="0.3">
      <c r="B8" s="173"/>
      <c r="C8" s="72"/>
      <c r="D8" s="495"/>
      <c r="E8" s="495"/>
      <c r="F8" s="495"/>
      <c r="G8" s="495"/>
      <c r="H8" s="495"/>
      <c r="I8" s="495"/>
      <c r="J8" s="495"/>
      <c r="K8" s="495"/>
      <c r="L8" s="495"/>
      <c r="M8" s="495"/>
      <c r="N8" s="495"/>
      <c r="O8" s="243"/>
      <c r="P8" s="243"/>
      <c r="Q8" s="287"/>
    </row>
    <row r="9" spans="2:22" ht="15.5" x14ac:dyDescent="0.35">
      <c r="B9" s="177"/>
      <c r="C9" s="167"/>
      <c r="D9" s="266">
        <v>1</v>
      </c>
      <c r="E9" s="266">
        <v>2</v>
      </c>
      <c r="F9" s="266">
        <v>3</v>
      </c>
      <c r="G9" s="266">
        <v>4</v>
      </c>
      <c r="H9" s="266">
        <v>5</v>
      </c>
      <c r="I9" s="266">
        <v>6</v>
      </c>
      <c r="J9" s="266">
        <v>7</v>
      </c>
      <c r="K9" s="266">
        <v>8</v>
      </c>
      <c r="L9" s="266">
        <v>9</v>
      </c>
      <c r="M9" s="266">
        <v>10</v>
      </c>
      <c r="N9" s="266">
        <v>11</v>
      </c>
      <c r="O9" s="266">
        <v>12</v>
      </c>
      <c r="P9" s="38"/>
      <c r="Q9" s="178"/>
      <c r="S9" s="348" t="s">
        <v>137</v>
      </c>
      <c r="T9" s="347">
        <f>'Part VI'!$G$11</f>
        <v>0</v>
      </c>
    </row>
    <row r="10" spans="2:22" ht="15.5" x14ac:dyDescent="0.35">
      <c r="B10" s="177"/>
      <c r="C10" s="230" t="s">
        <v>138</v>
      </c>
      <c r="D10" s="265" t="s">
        <v>118</v>
      </c>
      <c r="E10" s="60" t="s">
        <v>119</v>
      </c>
      <c r="F10" s="60" t="s">
        <v>120</v>
      </c>
      <c r="G10" s="60" t="s">
        <v>121</v>
      </c>
      <c r="H10" s="60" t="s">
        <v>122</v>
      </c>
      <c r="I10" s="60" t="s">
        <v>123</v>
      </c>
      <c r="J10" s="60" t="s">
        <v>124</v>
      </c>
      <c r="K10" s="60" t="s">
        <v>125</v>
      </c>
      <c r="L10" s="60" t="s">
        <v>126</v>
      </c>
      <c r="M10" s="60" t="s">
        <v>127</v>
      </c>
      <c r="N10" s="60" t="s">
        <v>128</v>
      </c>
      <c r="O10" s="60" t="s">
        <v>129</v>
      </c>
      <c r="P10" s="38"/>
      <c r="Q10" s="178"/>
      <c r="S10" s="347">
        <f>COUNT(D11:O41)</f>
        <v>0</v>
      </c>
      <c r="T10" s="347"/>
    </row>
    <row r="11" spans="2:22" ht="15.5" x14ac:dyDescent="0.35">
      <c r="B11" s="177"/>
      <c r="C11" s="231">
        <f>IF(ISBLANK(EstCOD),1,YEAR(EstCOD))</f>
        <v>1</v>
      </c>
      <c r="D11" s="290"/>
      <c r="E11" s="290"/>
      <c r="F11" s="290"/>
      <c r="G11" s="290"/>
      <c r="H11" s="290"/>
      <c r="I11" s="290"/>
      <c r="J11" s="290"/>
      <c r="K11" s="290"/>
      <c r="L11" s="290"/>
      <c r="M11" s="290"/>
      <c r="N11" s="290"/>
      <c r="O11" s="290"/>
      <c r="P11" s="38"/>
      <c r="Q11" s="178"/>
      <c r="R11" s="330" t="str">
        <f>IF('Part IV'!J8="Yes",IF(AND(_xlfn.XLOOKUP(0.1,D11:O11,D9:O9,-10,1,1)=MONTH(EstCOD),'Part VII (Phase 2)'!C11=YEAR(EstCOD)),"","&lt;&lt;&lt; Information may be required. Refer to Notes below. Please confirm CPEC schedule alings with COD or contract service term start date."),"")</f>
        <v/>
      </c>
      <c r="U11" s="166"/>
    </row>
    <row r="12" spans="2:22" ht="16" thickBot="1" x14ac:dyDescent="0.4">
      <c r="B12" s="177"/>
      <c r="C12" s="233">
        <f t="shared" ref="C12:C41" si="0">C11+1</f>
        <v>2</v>
      </c>
      <c r="D12" s="290"/>
      <c r="E12" s="290"/>
      <c r="F12" s="290"/>
      <c r="G12" s="290"/>
      <c r="H12" s="290"/>
      <c r="I12" s="290"/>
      <c r="J12" s="290"/>
      <c r="K12" s="290"/>
      <c r="L12" s="290"/>
      <c r="M12" s="290"/>
      <c r="N12" s="290"/>
      <c r="O12" s="290"/>
      <c r="P12" s="38"/>
      <c r="Q12" s="178"/>
      <c r="R12" s="330" t="str">
        <f>IF(S10&lt;T9*12,"&lt;&lt;&lt; Information may be Required. Refer to Notes below.",IF(S10&gt;T9*12,"&lt;&lt;&lt; CPEC Delivery Term exceeds Contract Services Term as entered in Part VI.",""))</f>
        <v/>
      </c>
      <c r="S12" s="166"/>
      <c r="T12" s="166"/>
      <c r="U12" s="166"/>
    </row>
    <row r="13" spans="2:22" ht="15.5" x14ac:dyDescent="0.35">
      <c r="B13" s="177"/>
      <c r="C13" s="233">
        <f t="shared" si="0"/>
        <v>3</v>
      </c>
      <c r="D13" s="290"/>
      <c r="E13" s="290"/>
      <c r="F13" s="290"/>
      <c r="G13" s="290"/>
      <c r="H13" s="290"/>
      <c r="I13" s="290"/>
      <c r="J13" s="290"/>
      <c r="K13" s="290"/>
      <c r="L13" s="290"/>
      <c r="M13" s="290"/>
      <c r="N13" s="290"/>
      <c r="O13" s="290"/>
      <c r="P13" s="38"/>
      <c r="Q13" s="178"/>
      <c r="R13" s="165"/>
      <c r="S13" s="8" t="str">
        <f>"Version " &amp; Version</f>
        <v>Version RD2 FINAL</v>
      </c>
      <c r="T13" s="44"/>
      <c r="U13" s="1"/>
      <c r="V13" s="14"/>
    </row>
    <row r="14" spans="2:22" ht="15.5" x14ac:dyDescent="0.35">
      <c r="B14" s="177"/>
      <c r="C14" s="233">
        <f t="shared" si="0"/>
        <v>4</v>
      </c>
      <c r="D14" s="290"/>
      <c r="E14" s="290"/>
      <c r="F14" s="290"/>
      <c r="G14" s="290"/>
      <c r="H14" s="290"/>
      <c r="I14" s="290"/>
      <c r="J14" s="290"/>
      <c r="K14" s="290"/>
      <c r="L14" s="290"/>
      <c r="M14" s="290"/>
      <c r="N14" s="290"/>
      <c r="O14" s="290"/>
      <c r="P14" s="38"/>
      <c r="Q14" s="178"/>
      <c r="R14" s="165"/>
      <c r="S14" s="499" t="s">
        <v>210</v>
      </c>
      <c r="T14" s="500"/>
      <c r="U14" s="500"/>
      <c r="V14" s="501"/>
    </row>
    <row r="15" spans="2:22" ht="15.5" x14ac:dyDescent="0.35">
      <c r="B15" s="177"/>
      <c r="C15" s="233">
        <f t="shared" si="0"/>
        <v>5</v>
      </c>
      <c r="D15" s="290"/>
      <c r="E15" s="290"/>
      <c r="F15" s="290"/>
      <c r="G15" s="290"/>
      <c r="H15" s="290"/>
      <c r="I15" s="290"/>
      <c r="J15" s="290"/>
      <c r="K15" s="290"/>
      <c r="L15" s="290"/>
      <c r="M15" s="290"/>
      <c r="N15" s="290"/>
      <c r="O15" s="290"/>
      <c r="P15" s="38"/>
      <c r="Q15" s="178"/>
      <c r="S15" s="499" t="s">
        <v>211</v>
      </c>
      <c r="T15" s="500"/>
      <c r="U15" s="500"/>
      <c r="V15" s="501"/>
    </row>
    <row r="16" spans="2:22" ht="16.5" customHeight="1" x14ac:dyDescent="0.35">
      <c r="B16" s="177"/>
      <c r="C16" s="233">
        <f t="shared" si="0"/>
        <v>6</v>
      </c>
      <c r="D16" s="290"/>
      <c r="E16" s="290"/>
      <c r="F16" s="290"/>
      <c r="G16" s="290"/>
      <c r="H16" s="290"/>
      <c r="I16" s="290"/>
      <c r="J16" s="290"/>
      <c r="K16" s="290"/>
      <c r="L16" s="290"/>
      <c r="M16" s="290"/>
      <c r="N16" s="290"/>
      <c r="O16" s="290"/>
      <c r="P16" s="38"/>
      <c r="Q16" s="178"/>
      <c r="S16" s="65"/>
      <c r="T16" s="36"/>
      <c r="U16" s="36"/>
      <c r="V16" s="67"/>
    </row>
    <row r="17" spans="2:23" ht="19.5" customHeight="1" x14ac:dyDescent="0.35">
      <c r="B17" s="177"/>
      <c r="C17" s="233">
        <f t="shared" si="0"/>
        <v>7</v>
      </c>
      <c r="D17" s="290"/>
      <c r="E17" s="290"/>
      <c r="F17" s="290"/>
      <c r="G17" s="290"/>
      <c r="H17" s="290"/>
      <c r="I17" s="290"/>
      <c r="J17" s="290"/>
      <c r="K17" s="290"/>
      <c r="L17" s="290"/>
      <c r="M17" s="290"/>
      <c r="N17" s="290"/>
      <c r="O17" s="290"/>
      <c r="P17" s="38"/>
      <c r="Q17" s="178"/>
      <c r="S17" s="65"/>
      <c r="T17" s="36"/>
      <c r="U17" s="36"/>
      <c r="V17" s="67"/>
    </row>
    <row r="18" spans="2:23" ht="17.149999999999999" customHeight="1" x14ac:dyDescent="0.35">
      <c r="B18" s="177"/>
      <c r="C18" s="233">
        <f t="shared" si="0"/>
        <v>8</v>
      </c>
      <c r="D18" s="290"/>
      <c r="E18" s="290"/>
      <c r="F18" s="290"/>
      <c r="G18" s="290"/>
      <c r="H18" s="290"/>
      <c r="I18" s="290"/>
      <c r="J18" s="290"/>
      <c r="K18" s="290"/>
      <c r="L18" s="290"/>
      <c r="M18" s="290"/>
      <c r="N18" s="290"/>
      <c r="O18" s="290"/>
      <c r="P18" s="38"/>
      <c r="Q18" s="178"/>
      <c r="S18" s="65"/>
      <c r="T18" s="36"/>
      <c r="U18" s="36"/>
      <c r="V18" s="67"/>
    </row>
    <row r="19" spans="2:23" ht="15.65" customHeight="1" x14ac:dyDescent="0.35">
      <c r="B19" s="177"/>
      <c r="C19" s="233">
        <f t="shared" si="0"/>
        <v>9</v>
      </c>
      <c r="D19" s="290"/>
      <c r="E19" s="290"/>
      <c r="F19" s="290"/>
      <c r="G19" s="290"/>
      <c r="H19" s="290"/>
      <c r="I19" s="290"/>
      <c r="J19" s="290"/>
      <c r="K19" s="290"/>
      <c r="L19" s="290"/>
      <c r="M19" s="290"/>
      <c r="N19" s="290"/>
      <c r="O19" s="290"/>
      <c r="P19" s="38"/>
      <c r="Q19" s="178"/>
      <c r="S19" s="65"/>
      <c r="T19" s="36"/>
      <c r="U19" s="36"/>
      <c r="V19" s="67"/>
    </row>
    <row r="20" spans="2:23" ht="15.5" x14ac:dyDescent="0.35">
      <c r="B20" s="177"/>
      <c r="C20" s="233">
        <f t="shared" si="0"/>
        <v>10</v>
      </c>
      <c r="D20" s="290"/>
      <c r="E20" s="290"/>
      <c r="F20" s="290"/>
      <c r="G20" s="290"/>
      <c r="H20" s="290"/>
      <c r="I20" s="290"/>
      <c r="J20" s="290"/>
      <c r="K20" s="290"/>
      <c r="L20" s="290"/>
      <c r="M20" s="290"/>
      <c r="N20" s="290"/>
      <c r="O20" s="290"/>
      <c r="P20" s="38"/>
      <c r="Q20" s="178"/>
      <c r="S20" s="65"/>
      <c r="T20" s="504" t="s">
        <v>212</v>
      </c>
      <c r="U20" s="502" t="s">
        <v>213</v>
      </c>
      <c r="V20" s="67"/>
    </row>
    <row r="21" spans="2:23" ht="15.5" x14ac:dyDescent="0.35">
      <c r="B21" s="177"/>
      <c r="C21" s="233">
        <f t="shared" si="0"/>
        <v>11</v>
      </c>
      <c r="D21" s="290"/>
      <c r="E21" s="290"/>
      <c r="F21" s="290"/>
      <c r="G21" s="290"/>
      <c r="H21" s="290"/>
      <c r="I21" s="290"/>
      <c r="J21" s="290"/>
      <c r="K21" s="290"/>
      <c r="L21" s="290"/>
      <c r="M21" s="290"/>
      <c r="N21" s="290"/>
      <c r="O21" s="290"/>
      <c r="P21" s="38"/>
      <c r="Q21" s="178"/>
      <c r="S21" s="65"/>
      <c r="T21" s="505"/>
      <c r="U21" s="503"/>
      <c r="V21" s="67"/>
    </row>
    <row r="22" spans="2:23" ht="15.5" x14ac:dyDescent="0.35">
      <c r="B22" s="177"/>
      <c r="C22" s="233">
        <f t="shared" si="0"/>
        <v>12</v>
      </c>
      <c r="D22" s="290"/>
      <c r="E22" s="290"/>
      <c r="F22" s="290"/>
      <c r="G22" s="290"/>
      <c r="H22" s="290"/>
      <c r="I22" s="290"/>
      <c r="J22" s="290"/>
      <c r="K22" s="290"/>
      <c r="L22" s="290"/>
      <c r="M22" s="290"/>
      <c r="N22" s="290"/>
      <c r="O22" s="290"/>
      <c r="P22" s="38"/>
      <c r="Q22" s="178"/>
      <c r="S22" s="65"/>
      <c r="T22" s="322" t="s">
        <v>118</v>
      </c>
      <c r="U22" s="354"/>
      <c r="V22" s="67"/>
      <c r="W22" s="34" t="str">
        <f>IF('Part IV'!J8="Yes",IF(U22="","&lt;&lt;&lt; Required Information",""),"")</f>
        <v/>
      </c>
    </row>
    <row r="23" spans="2:23" ht="15.5" x14ac:dyDescent="0.35">
      <c r="B23" s="177"/>
      <c r="C23" s="233">
        <f t="shared" si="0"/>
        <v>13</v>
      </c>
      <c r="D23" s="290"/>
      <c r="E23" s="290"/>
      <c r="F23" s="290"/>
      <c r="G23" s="290"/>
      <c r="H23" s="290"/>
      <c r="I23" s="290"/>
      <c r="J23" s="290"/>
      <c r="K23" s="290"/>
      <c r="L23" s="290"/>
      <c r="M23" s="290"/>
      <c r="N23" s="290"/>
      <c r="O23" s="290"/>
      <c r="P23" s="38"/>
      <c r="Q23" s="178"/>
      <c r="S23" s="65"/>
      <c r="T23" s="323" t="s">
        <v>119</v>
      </c>
      <c r="U23" s="355"/>
      <c r="V23" s="67"/>
      <c r="W23" s="34" t="str">
        <f>IF('Part IV'!J9="Yes",IF(U23="","&lt;&lt;&lt; Required Information",""),"")</f>
        <v/>
      </c>
    </row>
    <row r="24" spans="2:23" ht="15.5" x14ac:dyDescent="0.35">
      <c r="B24" s="177"/>
      <c r="C24" s="233">
        <f t="shared" si="0"/>
        <v>14</v>
      </c>
      <c r="D24" s="290"/>
      <c r="E24" s="290"/>
      <c r="F24" s="290"/>
      <c r="G24" s="290"/>
      <c r="H24" s="290"/>
      <c r="I24" s="290"/>
      <c r="J24" s="290"/>
      <c r="K24" s="290"/>
      <c r="L24" s="290"/>
      <c r="M24" s="290"/>
      <c r="N24" s="290"/>
      <c r="O24" s="290"/>
      <c r="P24" s="38"/>
      <c r="Q24" s="178"/>
      <c r="S24" s="65"/>
      <c r="T24" s="323" t="s">
        <v>120</v>
      </c>
      <c r="U24" s="355"/>
      <c r="V24" s="67"/>
      <c r="W24" s="34" t="str">
        <f>IF('Part IV'!J10="Yes",IF(U24="","&lt;&lt;&lt; Required Information",""),"")</f>
        <v/>
      </c>
    </row>
    <row r="25" spans="2:23" ht="15.5" x14ac:dyDescent="0.35">
      <c r="B25" s="177"/>
      <c r="C25" s="233">
        <f t="shared" si="0"/>
        <v>15</v>
      </c>
      <c r="D25" s="290"/>
      <c r="E25" s="290"/>
      <c r="F25" s="290"/>
      <c r="G25" s="290"/>
      <c r="H25" s="290"/>
      <c r="I25" s="290"/>
      <c r="J25" s="290"/>
      <c r="K25" s="290"/>
      <c r="L25" s="290"/>
      <c r="M25" s="290"/>
      <c r="N25" s="290"/>
      <c r="O25" s="290"/>
      <c r="P25" s="38"/>
      <c r="Q25" s="178"/>
      <c r="S25" s="65"/>
      <c r="T25" s="323" t="s">
        <v>121</v>
      </c>
      <c r="U25" s="355"/>
      <c r="V25" s="67"/>
      <c r="W25" s="34" t="str">
        <f>IF('Part IV'!J11="Yes",IF(U25="","&lt;&lt;&lt; Required Information",""),"")</f>
        <v/>
      </c>
    </row>
    <row r="26" spans="2:23" ht="15.5" x14ac:dyDescent="0.35">
      <c r="B26" s="177"/>
      <c r="C26" s="233">
        <f t="shared" si="0"/>
        <v>16</v>
      </c>
      <c r="D26" s="290"/>
      <c r="E26" s="290"/>
      <c r="F26" s="290"/>
      <c r="G26" s="290"/>
      <c r="H26" s="290"/>
      <c r="I26" s="290"/>
      <c r="J26" s="290"/>
      <c r="K26" s="290"/>
      <c r="L26" s="290"/>
      <c r="M26" s="290"/>
      <c r="N26" s="290"/>
      <c r="O26" s="290"/>
      <c r="P26" s="38"/>
      <c r="Q26" s="178"/>
      <c r="S26" s="65"/>
      <c r="T26" s="323" t="s">
        <v>214</v>
      </c>
      <c r="U26" s="355"/>
      <c r="V26" s="67"/>
      <c r="W26" s="34" t="str">
        <f>IF('Part IV'!J8="Yes",IF(U26="","&lt;&lt;&lt; Required Information",IF(SUM(U26:U27)&gt;100,"Cannot exceed 100% for May","")),"")</f>
        <v/>
      </c>
    </row>
    <row r="27" spans="2:23" ht="15.65" customHeight="1" x14ac:dyDescent="0.35">
      <c r="B27" s="177"/>
      <c r="C27" s="233">
        <f t="shared" si="0"/>
        <v>17</v>
      </c>
      <c r="D27" s="290"/>
      <c r="E27" s="290"/>
      <c r="F27" s="290"/>
      <c r="G27" s="290"/>
      <c r="H27" s="290"/>
      <c r="I27" s="290"/>
      <c r="J27" s="290"/>
      <c r="K27" s="290"/>
      <c r="L27" s="290"/>
      <c r="M27" s="290"/>
      <c r="N27" s="290"/>
      <c r="O27" s="290"/>
      <c r="P27" s="38"/>
      <c r="Q27" s="178"/>
      <c r="S27" s="65"/>
      <c r="T27" s="323" t="s">
        <v>215</v>
      </c>
      <c r="U27" s="355"/>
      <c r="V27" s="67"/>
      <c r="W27" s="34" t="str">
        <f>IF('Part IV'!J13="Yes",IF(U27="","&lt;&lt;&lt; Required Information",""),"")</f>
        <v/>
      </c>
    </row>
    <row r="28" spans="2:23" ht="15.5" x14ac:dyDescent="0.35">
      <c r="B28" s="177"/>
      <c r="C28" s="233">
        <f t="shared" si="0"/>
        <v>18</v>
      </c>
      <c r="D28" s="290"/>
      <c r="E28" s="290"/>
      <c r="F28" s="290"/>
      <c r="G28" s="290"/>
      <c r="H28" s="290"/>
      <c r="I28" s="290"/>
      <c r="J28" s="290"/>
      <c r="K28" s="290"/>
      <c r="L28" s="290"/>
      <c r="M28" s="290"/>
      <c r="N28" s="290"/>
      <c r="O28" s="290"/>
      <c r="P28" s="38"/>
      <c r="Q28" s="178"/>
      <c r="S28" s="65"/>
      <c r="T28" s="323" t="s">
        <v>123</v>
      </c>
      <c r="U28" s="355"/>
      <c r="V28" s="67"/>
      <c r="W28" s="34" t="str">
        <f>IF('Part IV'!J14="Yes",IF(U28="","&lt;&lt;&lt; Required Information",""),"")</f>
        <v/>
      </c>
    </row>
    <row r="29" spans="2:23" ht="15.5" x14ac:dyDescent="0.35">
      <c r="B29" s="177"/>
      <c r="C29" s="233">
        <f t="shared" si="0"/>
        <v>19</v>
      </c>
      <c r="D29" s="290"/>
      <c r="E29" s="290"/>
      <c r="F29" s="290"/>
      <c r="G29" s="290"/>
      <c r="H29" s="290"/>
      <c r="I29" s="290"/>
      <c r="J29" s="290"/>
      <c r="K29" s="290"/>
      <c r="L29" s="290"/>
      <c r="M29" s="290"/>
      <c r="N29" s="290"/>
      <c r="O29" s="290"/>
      <c r="P29" s="38"/>
      <c r="Q29" s="178"/>
      <c r="S29" s="65"/>
      <c r="T29" s="323" t="s">
        <v>124</v>
      </c>
      <c r="U29" s="355"/>
      <c r="V29" s="67"/>
      <c r="W29" s="34" t="str">
        <f>IF('Part IV'!J15="Yes",IF(U29="","&lt;&lt;&lt; Required Information",""),"")</f>
        <v/>
      </c>
    </row>
    <row r="30" spans="2:23" ht="15.5" x14ac:dyDescent="0.35">
      <c r="B30" s="177"/>
      <c r="C30" s="233">
        <f t="shared" si="0"/>
        <v>20</v>
      </c>
      <c r="D30" s="290"/>
      <c r="E30" s="290"/>
      <c r="F30" s="290"/>
      <c r="G30" s="290"/>
      <c r="H30" s="290"/>
      <c r="I30" s="290"/>
      <c r="J30" s="290"/>
      <c r="K30" s="290"/>
      <c r="L30" s="290"/>
      <c r="M30" s="290"/>
      <c r="N30" s="290"/>
      <c r="O30" s="290"/>
      <c r="P30" s="38"/>
      <c r="Q30" s="178"/>
      <c r="S30" s="65"/>
      <c r="T30" s="323" t="s">
        <v>125</v>
      </c>
      <c r="U30" s="355"/>
      <c r="V30" s="67"/>
      <c r="W30" s="34" t="str">
        <f>IF('Part IV'!J16="Yes",IF(U30="","&lt;&lt;&lt; Required Information",""),"")</f>
        <v/>
      </c>
    </row>
    <row r="31" spans="2:23" ht="15.5" x14ac:dyDescent="0.35">
      <c r="B31" s="177"/>
      <c r="C31" s="233">
        <f t="shared" si="0"/>
        <v>21</v>
      </c>
      <c r="D31" s="290"/>
      <c r="E31" s="290"/>
      <c r="F31" s="290"/>
      <c r="G31" s="290"/>
      <c r="H31" s="290"/>
      <c r="I31" s="290"/>
      <c r="J31" s="290"/>
      <c r="K31" s="290"/>
      <c r="L31" s="290"/>
      <c r="M31" s="290"/>
      <c r="N31" s="290"/>
      <c r="O31" s="290"/>
      <c r="P31" s="38"/>
      <c r="Q31" s="178"/>
      <c r="S31" s="65"/>
      <c r="T31" s="323" t="s">
        <v>216</v>
      </c>
      <c r="U31" s="355"/>
      <c r="V31" s="67"/>
      <c r="W31" s="34" t="str">
        <f>IF('Part IV'!J8="Yes",IF(U30="","&lt;&lt;&lt; Required Information",IF(SUM(U31:U32)&gt;100,"Cannot exceed 100% for September","")),"")</f>
        <v/>
      </c>
    </row>
    <row r="32" spans="2:23" ht="15.5" x14ac:dyDescent="0.35">
      <c r="B32" s="177"/>
      <c r="C32" s="233">
        <f t="shared" si="0"/>
        <v>22</v>
      </c>
      <c r="D32" s="290"/>
      <c r="E32" s="290"/>
      <c r="F32" s="290"/>
      <c r="G32" s="290"/>
      <c r="H32" s="290"/>
      <c r="I32" s="290"/>
      <c r="J32" s="290"/>
      <c r="K32" s="290"/>
      <c r="L32" s="290"/>
      <c r="M32" s="290"/>
      <c r="N32" s="290"/>
      <c r="O32" s="290"/>
      <c r="P32" s="38"/>
      <c r="Q32" s="178"/>
      <c r="S32" s="65"/>
      <c r="T32" s="323" t="s">
        <v>217</v>
      </c>
      <c r="U32" s="355"/>
      <c r="V32" s="67"/>
      <c r="W32" s="34" t="str">
        <f>IF('Part IV'!J18="Yes",IF(U32="","&lt;&lt;&lt; Required Information",""),"")</f>
        <v/>
      </c>
    </row>
    <row r="33" spans="2:31" ht="15.5" x14ac:dyDescent="0.35">
      <c r="B33" s="177"/>
      <c r="C33" s="233">
        <f t="shared" si="0"/>
        <v>23</v>
      </c>
      <c r="D33" s="290"/>
      <c r="E33" s="290"/>
      <c r="F33" s="290"/>
      <c r="G33" s="290"/>
      <c r="H33" s="290"/>
      <c r="I33" s="290"/>
      <c r="J33" s="290"/>
      <c r="K33" s="290"/>
      <c r="L33" s="290"/>
      <c r="M33" s="290"/>
      <c r="N33" s="290"/>
      <c r="O33" s="290"/>
      <c r="P33" s="38"/>
      <c r="Q33" s="178"/>
      <c r="S33" s="65"/>
      <c r="T33" s="323" t="s">
        <v>127</v>
      </c>
      <c r="U33" s="355"/>
      <c r="V33" s="67"/>
      <c r="W33" s="34" t="str">
        <f>IF('Part IV'!J19="Yes",IF(U33="","&lt;&lt;&lt; Required Information",""),"")</f>
        <v/>
      </c>
    </row>
    <row r="34" spans="2:31" ht="15.5" x14ac:dyDescent="0.35">
      <c r="B34" s="177"/>
      <c r="C34" s="233">
        <f t="shared" si="0"/>
        <v>24</v>
      </c>
      <c r="D34" s="290"/>
      <c r="E34" s="290"/>
      <c r="F34" s="290"/>
      <c r="G34" s="290"/>
      <c r="H34" s="290"/>
      <c r="I34" s="290"/>
      <c r="J34" s="290"/>
      <c r="K34" s="290"/>
      <c r="L34" s="290"/>
      <c r="M34" s="290"/>
      <c r="N34" s="290"/>
      <c r="O34" s="290"/>
      <c r="P34" s="38"/>
      <c r="Q34" s="178"/>
      <c r="S34" s="65"/>
      <c r="T34" s="323" t="s">
        <v>128</v>
      </c>
      <c r="U34" s="355"/>
      <c r="V34" s="67"/>
      <c r="W34" s="34" t="str">
        <f>IF('Part IV'!J20="Yes",IF(U34="","&lt;&lt;&lt; Required Information",""),"")</f>
        <v/>
      </c>
    </row>
    <row r="35" spans="2:31" ht="15.5" x14ac:dyDescent="0.35">
      <c r="B35" s="177"/>
      <c r="C35" s="233">
        <f t="shared" si="0"/>
        <v>25</v>
      </c>
      <c r="D35" s="290"/>
      <c r="E35" s="290"/>
      <c r="F35" s="290"/>
      <c r="G35" s="290"/>
      <c r="H35" s="290"/>
      <c r="I35" s="290"/>
      <c r="J35" s="290"/>
      <c r="K35" s="290"/>
      <c r="L35" s="290"/>
      <c r="M35" s="290"/>
      <c r="N35" s="290"/>
      <c r="O35" s="290"/>
      <c r="P35" s="38"/>
      <c r="Q35" s="178"/>
      <c r="S35" s="65"/>
      <c r="T35" s="324" t="s">
        <v>129</v>
      </c>
      <c r="U35" s="356"/>
      <c r="V35" s="67"/>
      <c r="W35" s="34" t="str">
        <f>IF('Part IV'!J21="Yes",IF(U35="","&lt;&lt;&lt; Required Information",""),"")</f>
        <v/>
      </c>
    </row>
    <row r="36" spans="2:31" ht="16" thickBot="1" x14ac:dyDescent="0.4">
      <c r="B36" s="177"/>
      <c r="C36" s="233">
        <f t="shared" si="0"/>
        <v>26</v>
      </c>
      <c r="D36" s="290"/>
      <c r="E36" s="290"/>
      <c r="F36" s="290"/>
      <c r="G36" s="290"/>
      <c r="H36" s="290"/>
      <c r="I36" s="290"/>
      <c r="J36" s="290"/>
      <c r="K36" s="290"/>
      <c r="L36" s="290"/>
      <c r="M36" s="290"/>
      <c r="N36" s="290"/>
      <c r="O36" s="290"/>
      <c r="P36" s="38"/>
      <c r="Q36" s="178"/>
      <c r="S36" s="331"/>
      <c r="T36" s="332"/>
      <c r="U36" s="332"/>
      <c r="V36" s="333"/>
    </row>
    <row r="37" spans="2:31" ht="15.5" x14ac:dyDescent="0.35">
      <c r="B37" s="177"/>
      <c r="C37" s="233">
        <f t="shared" si="0"/>
        <v>27</v>
      </c>
      <c r="D37" s="290"/>
      <c r="E37" s="290"/>
      <c r="F37" s="290"/>
      <c r="G37" s="290"/>
      <c r="H37" s="290"/>
      <c r="I37" s="290"/>
      <c r="J37" s="290"/>
      <c r="K37" s="290"/>
      <c r="L37" s="290"/>
      <c r="M37" s="290"/>
      <c r="N37" s="290"/>
      <c r="O37" s="290"/>
      <c r="P37" s="38"/>
      <c r="Q37" s="178"/>
    </row>
    <row r="38" spans="2:31" ht="15.5" x14ac:dyDescent="0.35">
      <c r="B38" s="177"/>
      <c r="C38" s="233">
        <f t="shared" si="0"/>
        <v>28</v>
      </c>
      <c r="D38" s="290"/>
      <c r="E38" s="290"/>
      <c r="F38" s="290"/>
      <c r="G38" s="290"/>
      <c r="H38" s="290"/>
      <c r="I38" s="290"/>
      <c r="J38" s="290"/>
      <c r="K38" s="290"/>
      <c r="L38" s="290"/>
      <c r="M38" s="290"/>
      <c r="N38" s="290"/>
      <c r="O38" s="290"/>
      <c r="P38" s="38"/>
      <c r="Q38" s="178"/>
    </row>
    <row r="39" spans="2:31" ht="15.5" x14ac:dyDescent="0.35">
      <c r="B39" s="177"/>
      <c r="C39" s="233">
        <f t="shared" si="0"/>
        <v>29</v>
      </c>
      <c r="D39" s="290"/>
      <c r="E39" s="290"/>
      <c r="F39" s="290"/>
      <c r="G39" s="290"/>
      <c r="H39" s="290"/>
      <c r="I39" s="290"/>
      <c r="J39" s="290"/>
      <c r="K39" s="290"/>
      <c r="L39" s="290"/>
      <c r="M39" s="290"/>
      <c r="N39" s="290"/>
      <c r="O39" s="290"/>
      <c r="P39" s="38"/>
      <c r="Q39" s="178"/>
    </row>
    <row r="40" spans="2:31" ht="15.5" x14ac:dyDescent="0.35">
      <c r="B40" s="177"/>
      <c r="C40" s="233">
        <f t="shared" si="0"/>
        <v>30</v>
      </c>
      <c r="D40" s="290"/>
      <c r="E40" s="290"/>
      <c r="F40" s="290"/>
      <c r="G40" s="290"/>
      <c r="H40" s="290"/>
      <c r="I40" s="290"/>
      <c r="J40" s="290"/>
      <c r="K40" s="290"/>
      <c r="L40" s="290"/>
      <c r="M40" s="290"/>
      <c r="N40" s="290"/>
      <c r="O40" s="290"/>
      <c r="P40" s="38"/>
      <c r="Q40" s="178"/>
      <c r="S40" s="347" t="s">
        <v>218</v>
      </c>
      <c r="T40" s="347"/>
      <c r="U40" s="347"/>
      <c r="V40" s="347"/>
      <c r="W40" s="347"/>
      <c r="X40" s="347"/>
      <c r="Y40" s="347"/>
      <c r="Z40" s="347"/>
      <c r="AA40" s="347"/>
      <c r="AB40" s="347"/>
      <c r="AC40" s="347"/>
      <c r="AD40" s="347"/>
      <c r="AE40" s="347"/>
    </row>
    <row r="41" spans="2:31" ht="15.5" x14ac:dyDescent="0.35">
      <c r="B41" s="177"/>
      <c r="C41" s="235">
        <f t="shared" si="0"/>
        <v>31</v>
      </c>
      <c r="D41" s="290"/>
      <c r="E41" s="290"/>
      <c r="F41" s="290"/>
      <c r="G41" s="290"/>
      <c r="H41" s="290"/>
      <c r="I41" s="290"/>
      <c r="J41" s="290"/>
      <c r="K41" s="290"/>
      <c r="L41" s="290"/>
      <c r="M41" s="290"/>
      <c r="N41" s="290"/>
      <c r="O41" s="290"/>
      <c r="P41" s="38"/>
      <c r="Q41" s="178"/>
      <c r="S41" s="347" t="str" cm="1">
        <f t="array" ref="S41:AE41">TRANSPOSE(D76:D88)</f>
        <v>Month</v>
      </c>
      <c r="T41" s="347" t="str">
        <v>January</v>
      </c>
      <c r="U41" s="347" t="str">
        <v>February</v>
      </c>
      <c r="V41" s="347" t="str">
        <v>March</v>
      </c>
      <c r="W41" s="347" t="str">
        <v>April</v>
      </c>
      <c r="X41" s="347" t="str">
        <v>May</v>
      </c>
      <c r="Y41" s="347" t="str">
        <v>June</v>
      </c>
      <c r="Z41" s="347" t="str">
        <v>July</v>
      </c>
      <c r="AA41" s="347" t="str">
        <v>August</v>
      </c>
      <c r="AB41" s="347" t="str">
        <v>September</v>
      </c>
      <c r="AC41" s="347" t="str">
        <v>October</v>
      </c>
      <c r="AD41" s="347" t="str">
        <v>November</v>
      </c>
      <c r="AE41" s="347" t="str">
        <v>December</v>
      </c>
    </row>
    <row r="42" spans="2:31" ht="15.5" x14ac:dyDescent="0.35">
      <c r="B42" s="177"/>
      <c r="C42" s="496" t="s">
        <v>219</v>
      </c>
      <c r="D42" s="496"/>
      <c r="E42" s="496"/>
      <c r="F42" s="496"/>
      <c r="G42" s="496"/>
      <c r="H42" s="496"/>
      <c r="I42" s="496"/>
      <c r="J42" s="496"/>
      <c r="K42" s="496"/>
      <c r="L42" s="496"/>
      <c r="M42" s="496"/>
      <c r="N42" s="496"/>
      <c r="O42" s="496"/>
      <c r="P42" s="38"/>
      <c r="Q42" s="178"/>
      <c r="S42" s="347" t="str" cm="1">
        <f t="array" ref="S42:AE42">TRANSPOSE(G76:G88)</f>
        <v>CMA after 10 years*</v>
      </c>
      <c r="T42" s="347">
        <v>0</v>
      </c>
      <c r="U42" s="347">
        <v>0</v>
      </c>
      <c r="V42" s="347">
        <v>0</v>
      </c>
      <c r="W42" s="347">
        <v>0</v>
      </c>
      <c r="X42" s="347">
        <v>0</v>
      </c>
      <c r="Y42" s="347">
        <v>0</v>
      </c>
      <c r="Z42" s="347">
        <v>0</v>
      </c>
      <c r="AA42" s="347">
        <v>0</v>
      </c>
      <c r="AB42" s="347">
        <v>0</v>
      </c>
      <c r="AC42" s="347">
        <v>0</v>
      </c>
      <c r="AD42" s="347">
        <v>0</v>
      </c>
      <c r="AE42" s="347">
        <v>0</v>
      </c>
    </row>
    <row r="43" spans="2:31" ht="35.15" customHeight="1" x14ac:dyDescent="0.35">
      <c r="B43" s="177"/>
      <c r="C43" s="497"/>
      <c r="D43" s="497"/>
      <c r="E43" s="497"/>
      <c r="F43" s="497"/>
      <c r="G43" s="497"/>
      <c r="H43" s="497"/>
      <c r="I43" s="497"/>
      <c r="J43" s="497"/>
      <c r="K43" s="497"/>
      <c r="L43" s="497"/>
      <c r="M43" s="497"/>
      <c r="N43" s="497"/>
      <c r="O43" s="497"/>
      <c r="P43" s="38"/>
      <c r="Q43" s="178"/>
      <c r="S43" s="347" t="str" cm="1">
        <f t="array" ref="S43:AE43">TRANSPOSE(E76:E88)</f>
        <v>CMA</v>
      </c>
      <c r="T43" s="347">
        <v>0</v>
      </c>
      <c r="U43" s="347">
        <v>0</v>
      </c>
      <c r="V43" s="347">
        <v>0</v>
      </c>
      <c r="W43" s="347">
        <v>0</v>
      </c>
      <c r="X43" s="347">
        <v>0</v>
      </c>
      <c r="Y43" s="347">
        <v>0</v>
      </c>
      <c r="Z43" s="347">
        <v>0</v>
      </c>
      <c r="AA43" s="347">
        <v>0</v>
      </c>
      <c r="AB43" s="347">
        <v>0</v>
      </c>
      <c r="AC43" s="347">
        <v>0</v>
      </c>
      <c r="AD43" s="347">
        <v>0</v>
      </c>
      <c r="AE43" s="347">
        <v>0</v>
      </c>
    </row>
    <row r="44" spans="2:31" ht="16" thickBot="1" x14ac:dyDescent="0.4">
      <c r="B44" s="183"/>
      <c r="C44" s="185"/>
      <c r="D44" s="185"/>
      <c r="E44" s="185"/>
      <c r="F44" s="185"/>
      <c r="G44" s="185"/>
      <c r="H44" s="185"/>
      <c r="I44" s="185"/>
      <c r="J44" s="237"/>
      <c r="K44" s="237"/>
      <c r="L44" s="237"/>
      <c r="M44" s="237"/>
      <c r="N44" s="237"/>
      <c r="O44" s="237"/>
      <c r="P44" s="237"/>
      <c r="Q44" s="186"/>
    </row>
    <row r="45" spans="2:31" ht="15.5" x14ac:dyDescent="0.35">
      <c r="B45" s="177"/>
      <c r="C45" s="38"/>
      <c r="D45" s="38"/>
      <c r="E45" s="38"/>
      <c r="F45" s="38"/>
      <c r="G45" s="38"/>
      <c r="H45" s="38"/>
      <c r="I45" s="38"/>
      <c r="J45" s="238"/>
      <c r="K45" s="239"/>
      <c r="L45" s="239"/>
      <c r="M45" s="239"/>
      <c r="N45" s="239"/>
      <c r="O45" s="239"/>
      <c r="P45" s="239"/>
      <c r="Q45" s="178"/>
    </row>
    <row r="46" spans="2:31" ht="15.5" x14ac:dyDescent="0.35">
      <c r="B46" s="177"/>
      <c r="C46" s="38"/>
      <c r="D46" s="38"/>
      <c r="E46" s="38"/>
      <c r="F46" s="38"/>
      <c r="G46" s="38"/>
      <c r="H46" s="38"/>
      <c r="I46" s="38"/>
      <c r="J46" s="238"/>
      <c r="K46" s="239"/>
      <c r="L46" s="239"/>
      <c r="M46" s="239"/>
      <c r="N46" s="239"/>
      <c r="O46" s="239"/>
      <c r="P46" s="239"/>
      <c r="Q46" s="178"/>
    </row>
    <row r="47" spans="2:31" ht="15.5" x14ac:dyDescent="0.35">
      <c r="B47" s="177"/>
      <c r="C47" s="38"/>
      <c r="D47" s="38"/>
      <c r="E47" s="38"/>
      <c r="F47" s="38"/>
      <c r="G47" s="38"/>
      <c r="H47" s="38"/>
      <c r="I47" s="38"/>
      <c r="J47" s="238"/>
      <c r="K47" s="239"/>
      <c r="L47" s="239"/>
      <c r="M47" s="239"/>
      <c r="N47" s="239"/>
      <c r="O47" s="239"/>
      <c r="P47" s="239"/>
      <c r="Q47" s="178"/>
    </row>
    <row r="48" spans="2:31" ht="15.5" x14ac:dyDescent="0.35">
      <c r="B48" s="177"/>
      <c r="C48" s="38"/>
      <c r="D48" s="38"/>
      <c r="E48" s="38"/>
      <c r="F48" s="38"/>
      <c r="G48" s="38"/>
      <c r="H48" s="38"/>
      <c r="I48" s="38"/>
      <c r="J48" s="238"/>
      <c r="K48" s="239"/>
      <c r="L48" s="239"/>
      <c r="M48" s="239"/>
      <c r="N48" s="239"/>
      <c r="O48" s="239"/>
      <c r="P48" s="239"/>
      <c r="Q48" s="178"/>
    </row>
    <row r="49" spans="2:56" ht="15.5" x14ac:dyDescent="0.35">
      <c r="B49" s="177"/>
      <c r="C49" s="38"/>
      <c r="D49" s="38"/>
      <c r="E49" s="38"/>
      <c r="F49" s="38"/>
      <c r="G49" s="38"/>
      <c r="H49" s="38"/>
      <c r="I49" s="38"/>
      <c r="J49" s="238"/>
      <c r="K49" s="239"/>
      <c r="L49" s="239"/>
      <c r="M49" s="239"/>
      <c r="N49" s="239"/>
      <c r="O49" s="239"/>
      <c r="P49" s="239"/>
      <c r="Q49" s="178"/>
    </row>
    <row r="50" spans="2:56" ht="15.5" x14ac:dyDescent="0.35">
      <c r="B50" s="177"/>
      <c r="C50" s="38"/>
      <c r="D50" s="38"/>
      <c r="E50" s="38"/>
      <c r="F50" s="38"/>
      <c r="G50" s="38"/>
      <c r="H50" s="38"/>
      <c r="I50" s="38"/>
      <c r="J50" s="238"/>
      <c r="K50" s="239"/>
      <c r="L50" s="239"/>
      <c r="M50" s="239"/>
      <c r="N50" s="239"/>
      <c r="O50" s="239"/>
      <c r="P50" s="239"/>
      <c r="Q50" s="178"/>
    </row>
    <row r="51" spans="2:56" ht="15.5" x14ac:dyDescent="0.35">
      <c r="B51" s="177"/>
      <c r="C51" s="321"/>
      <c r="D51" s="321"/>
      <c r="E51" s="321"/>
      <c r="F51" s="321"/>
      <c r="G51" s="321"/>
      <c r="H51" s="321"/>
      <c r="I51" s="321"/>
      <c r="J51" s="321"/>
      <c r="K51" s="321"/>
      <c r="L51" s="321"/>
      <c r="M51" s="321"/>
      <c r="N51" s="321"/>
      <c r="O51" s="321"/>
      <c r="P51" s="321"/>
      <c r="Q51" s="178"/>
      <c r="R51" s="165"/>
      <c r="T51" s="166"/>
    </row>
    <row r="52" spans="2:56" ht="15.5" x14ac:dyDescent="0.35">
      <c r="B52" s="177"/>
      <c r="C52" s="321"/>
      <c r="D52" s="321"/>
      <c r="E52" s="321"/>
      <c r="F52" s="321"/>
      <c r="G52" s="321"/>
      <c r="H52" s="321"/>
      <c r="I52" s="321"/>
      <c r="J52" s="321"/>
      <c r="K52" s="321"/>
      <c r="L52" s="321"/>
      <c r="M52" s="321"/>
      <c r="N52" s="321"/>
      <c r="O52" s="321"/>
      <c r="P52" s="321"/>
      <c r="Q52" s="178"/>
      <c r="R52" s="165"/>
      <c r="T52" s="166"/>
    </row>
    <row r="53" spans="2:56" ht="15.5" x14ac:dyDescent="0.35">
      <c r="B53" s="177"/>
      <c r="C53" s="509"/>
      <c r="D53" s="510"/>
      <c r="E53" s="510"/>
      <c r="F53" s="510"/>
      <c r="G53" s="510"/>
      <c r="H53" s="510"/>
      <c r="I53" s="510"/>
      <c r="J53" s="510"/>
      <c r="K53" s="510"/>
      <c r="L53" s="510"/>
      <c r="M53" s="510"/>
      <c r="N53" s="510"/>
      <c r="O53" s="510"/>
      <c r="P53" s="511"/>
      <c r="Q53" s="178"/>
      <c r="R53" s="34" t="str">
        <f>IF('Part IV'!J8="Yes",IF(C53="","&lt;&lt;&lt; Required Information",""),"")</f>
        <v/>
      </c>
    </row>
    <row r="54" spans="2:56" ht="15.5" x14ac:dyDescent="0.35">
      <c r="B54" s="177"/>
      <c r="C54" s="512"/>
      <c r="D54" s="513"/>
      <c r="E54" s="513"/>
      <c r="F54" s="513"/>
      <c r="G54" s="513"/>
      <c r="H54" s="513"/>
      <c r="I54" s="513"/>
      <c r="J54" s="513"/>
      <c r="K54" s="513"/>
      <c r="L54" s="513"/>
      <c r="M54" s="513"/>
      <c r="N54" s="513"/>
      <c r="O54" s="513"/>
      <c r="P54" s="514"/>
      <c r="Q54" s="178"/>
    </row>
    <row r="55" spans="2:56" ht="15.5" x14ac:dyDescent="0.35">
      <c r="B55" s="177"/>
      <c r="C55" s="512"/>
      <c r="D55" s="513"/>
      <c r="E55" s="513"/>
      <c r="F55" s="513"/>
      <c r="G55" s="513"/>
      <c r="H55" s="513"/>
      <c r="I55" s="513"/>
      <c r="J55" s="513"/>
      <c r="K55" s="513"/>
      <c r="L55" s="513"/>
      <c r="M55" s="513"/>
      <c r="N55" s="513"/>
      <c r="O55" s="513"/>
      <c r="P55" s="514"/>
      <c r="Q55" s="178"/>
    </row>
    <row r="56" spans="2:56" ht="15.5" x14ac:dyDescent="0.35">
      <c r="B56" s="177"/>
      <c r="C56" s="515"/>
      <c r="D56" s="516"/>
      <c r="E56" s="516"/>
      <c r="F56" s="516"/>
      <c r="G56" s="516"/>
      <c r="H56" s="516"/>
      <c r="I56" s="516"/>
      <c r="J56" s="516"/>
      <c r="K56" s="516"/>
      <c r="L56" s="516"/>
      <c r="M56" s="516"/>
      <c r="N56" s="516"/>
      <c r="O56" s="516"/>
      <c r="P56" s="517"/>
      <c r="Q56" s="178"/>
    </row>
    <row r="57" spans="2:56" ht="16" thickBot="1" x14ac:dyDescent="0.4">
      <c r="B57" s="183"/>
      <c r="C57" s="185"/>
      <c r="D57" s="185"/>
      <c r="E57" s="185"/>
      <c r="F57" s="185"/>
      <c r="G57" s="185"/>
      <c r="H57" s="185"/>
      <c r="I57" s="185"/>
      <c r="J57" s="237"/>
      <c r="K57" s="237"/>
      <c r="L57" s="237"/>
      <c r="M57" s="237"/>
      <c r="N57" s="237"/>
      <c r="O57" s="237"/>
      <c r="P57" s="237"/>
      <c r="Q57" s="186"/>
    </row>
    <row r="58" spans="2:56" ht="14.5" thickBot="1" x14ac:dyDescent="0.35"/>
    <row r="59" spans="2:56" x14ac:dyDescent="0.3">
      <c r="B59" s="8" t="str">
        <f>"Version " &amp; Version</f>
        <v>Version RD2 FINAL</v>
      </c>
      <c r="C59" s="44"/>
      <c r="D59" s="1"/>
      <c r="E59" s="1"/>
      <c r="F59" s="1"/>
      <c r="G59" s="1"/>
      <c r="H59" s="1"/>
      <c r="I59" s="1"/>
      <c r="J59" s="1"/>
      <c r="K59" s="14"/>
      <c r="P59" s="131" t="str">
        <f>"Version " &amp; Version</f>
        <v>Version RD2 FINAL</v>
      </c>
      <c r="Q59" s="125"/>
      <c r="R59" s="125"/>
      <c r="S59" s="125"/>
      <c r="T59" s="125"/>
      <c r="U59" s="125"/>
      <c r="V59" s="125"/>
      <c r="W59" s="125"/>
      <c r="X59" s="125"/>
      <c r="Y59" s="125"/>
      <c r="Z59" s="125"/>
      <c r="AA59" s="125"/>
      <c r="AB59" s="125"/>
      <c r="AC59" s="126"/>
    </row>
    <row r="60" spans="2:56" ht="15" x14ac:dyDescent="0.3">
      <c r="B60" s="357" t="s">
        <v>220</v>
      </c>
      <c r="C60" s="358"/>
      <c r="D60" s="358"/>
      <c r="E60" s="358"/>
      <c r="F60" s="358"/>
      <c r="G60" s="358"/>
      <c r="H60" s="358"/>
      <c r="I60" s="358"/>
      <c r="J60" s="358"/>
      <c r="K60" s="359"/>
      <c r="P60" s="506" t="s">
        <v>221</v>
      </c>
      <c r="Q60" s="507"/>
      <c r="R60" s="507"/>
      <c r="S60" s="507"/>
      <c r="T60" s="507"/>
      <c r="U60" s="507"/>
      <c r="V60" s="507"/>
      <c r="W60" s="507"/>
      <c r="X60" s="507"/>
      <c r="Y60" s="507"/>
      <c r="Z60" s="507"/>
      <c r="AA60" s="507"/>
      <c r="AB60" s="507"/>
      <c r="AC60" s="508"/>
    </row>
    <row r="61" spans="2:56" ht="15.65" customHeight="1" x14ac:dyDescent="0.3">
      <c r="B61" s="357" t="s">
        <v>222</v>
      </c>
      <c r="C61" s="358"/>
      <c r="D61" s="358"/>
      <c r="E61" s="358"/>
      <c r="F61" s="358"/>
      <c r="G61" s="358"/>
      <c r="H61" s="358"/>
      <c r="I61" s="358"/>
      <c r="J61" s="358"/>
      <c r="K61" s="359"/>
      <c r="P61" s="506" t="s">
        <v>223</v>
      </c>
      <c r="Q61" s="507"/>
      <c r="R61" s="507"/>
      <c r="S61" s="507"/>
      <c r="T61" s="507"/>
      <c r="U61" s="507"/>
      <c r="V61" s="507"/>
      <c r="W61" s="507"/>
      <c r="X61" s="507"/>
      <c r="Y61" s="507"/>
      <c r="Z61" s="507"/>
      <c r="AA61" s="507"/>
      <c r="AB61" s="507"/>
      <c r="AC61" s="508"/>
    </row>
    <row r="62" spans="2:56" ht="15.65" customHeight="1" x14ac:dyDescent="0.3">
      <c r="B62" s="65"/>
      <c r="C62" s="36"/>
      <c r="D62" s="36"/>
      <c r="E62" s="36"/>
      <c r="F62" s="36"/>
      <c r="G62" s="36"/>
      <c r="H62" s="36"/>
      <c r="I62" s="36"/>
      <c r="J62" s="36"/>
      <c r="K62" s="67"/>
      <c r="P62" s="127"/>
      <c r="Q62" s="47"/>
      <c r="R62" s="47"/>
      <c r="S62" s="52"/>
      <c r="T62" s="52"/>
      <c r="U62" s="52"/>
      <c r="V62" s="52"/>
      <c r="W62" s="52"/>
      <c r="X62" s="52"/>
      <c r="Y62" s="52"/>
      <c r="Z62" s="47"/>
      <c r="AA62" s="47"/>
      <c r="AB62" s="47"/>
      <c r="AC62" s="74"/>
    </row>
    <row r="63" spans="2:56" ht="15.75" customHeight="1" x14ac:dyDescent="0.35">
      <c r="B63" s="106"/>
      <c r="C63" s="107"/>
      <c r="D63" s="107"/>
      <c r="E63" s="107"/>
      <c r="F63" s="107"/>
      <c r="G63" s="107"/>
      <c r="H63" s="107"/>
      <c r="I63" s="107"/>
      <c r="J63" s="107"/>
      <c r="K63" s="108"/>
      <c r="P63" s="127"/>
      <c r="Q63" s="6" t="s">
        <v>26</v>
      </c>
      <c r="R63" s="47"/>
      <c r="S63" s="441" t="str">
        <f>IF(ProjTitle="","Auto-Filled",ProjTitle)</f>
        <v>Auto-Filled</v>
      </c>
      <c r="T63" s="441"/>
      <c r="U63" s="441"/>
      <c r="V63" s="441"/>
      <c r="W63" s="441"/>
      <c r="X63" s="441"/>
      <c r="Y63" s="441"/>
      <c r="Z63" s="47"/>
      <c r="AA63" s="47"/>
      <c r="AB63" s="47"/>
      <c r="AC63" s="74"/>
      <c r="AD63" s="34" t="str">
        <f>IF(S63="","&lt;&lt;&lt; Enter Information in Part II","")</f>
        <v/>
      </c>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row>
    <row r="64" spans="2:56" ht="15.5" x14ac:dyDescent="0.35">
      <c r="B64" s="65"/>
      <c r="C64" s="109" t="s">
        <v>26</v>
      </c>
      <c r="D64" s="6"/>
      <c r="E64" s="6"/>
      <c r="F64" s="441" t="str">
        <f>IF(ProjTitle="","Auto-Filled",ProjTitle)</f>
        <v>Auto-Filled</v>
      </c>
      <c r="G64" s="441"/>
      <c r="H64" s="441"/>
      <c r="I64" s="441"/>
      <c r="J64" s="441"/>
      <c r="K64" s="108"/>
      <c r="L64" s="34" t="str">
        <f>IF(B64="","&lt;&lt;&lt; Enter Information in Part II","")</f>
        <v>&lt;&lt;&lt; Enter Information in Part II</v>
      </c>
      <c r="P64" s="127"/>
      <c r="Q64" s="47"/>
      <c r="R64" s="47"/>
      <c r="S64" s="47"/>
      <c r="T64" s="47"/>
      <c r="U64" s="47"/>
      <c r="V64" s="47"/>
      <c r="W64" s="47"/>
      <c r="X64" s="47"/>
      <c r="Y64" s="47"/>
      <c r="Z64" s="47"/>
      <c r="AA64" s="47"/>
      <c r="AB64" s="47"/>
      <c r="AC64" s="74"/>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row>
    <row r="65" spans="2:56" ht="15.5" x14ac:dyDescent="0.35">
      <c r="B65" s="65"/>
      <c r="C65" s="36"/>
      <c r="D65" s="110"/>
      <c r="E65" s="6"/>
      <c r="F65" s="6"/>
      <c r="G65"/>
      <c r="H65"/>
      <c r="I65"/>
      <c r="J65"/>
      <c r="K65" s="67"/>
      <c r="P65" s="127"/>
      <c r="Q65" s="339" t="s">
        <v>224</v>
      </c>
      <c r="R65" s="339"/>
      <c r="S65" s="339"/>
      <c r="T65" s="339"/>
      <c r="U65" s="339"/>
      <c r="V65" s="339"/>
      <c r="W65" s="339"/>
      <c r="X65" s="339"/>
      <c r="Y65" s="339"/>
      <c r="Z65" s="339"/>
      <c r="AA65" s="339"/>
      <c r="AB65" s="339"/>
      <c r="AC65" s="74"/>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row>
    <row r="66" spans="2:56" ht="15.5" x14ac:dyDescent="0.35">
      <c r="B66" s="65"/>
      <c r="C66" s="36"/>
      <c r="D66" s="59" t="s">
        <v>32</v>
      </c>
      <c r="E66" s="6"/>
      <c r="F66" s="6"/>
      <c r="G66"/>
      <c r="H66" s="264" t="str">
        <f>IF('Part III'!J21="","Auto-Filled",'Part III'!J21)</f>
        <v>Auto-Filled</v>
      </c>
      <c r="I66"/>
      <c r="J66"/>
      <c r="K66" s="67"/>
      <c r="L66" s="34" t="str">
        <f>IF(H66="Auto-Filled","&lt;&lt;&lt; Enter Information in Part III","")</f>
        <v>&lt;&lt;&lt; Enter Information in Part III</v>
      </c>
      <c r="P66" s="127"/>
      <c r="Q66" s="344" t="s">
        <v>99</v>
      </c>
      <c r="R66" s="344" t="s">
        <v>225</v>
      </c>
      <c r="S66" s="344" t="s">
        <v>226</v>
      </c>
      <c r="T66" s="344" t="s">
        <v>227</v>
      </c>
      <c r="U66" s="344" t="s">
        <v>228</v>
      </c>
      <c r="V66" s="344" t="s">
        <v>229</v>
      </c>
      <c r="W66" s="498" t="str">
        <f>IF(DxMult="DCM","Distribution Circuit Multiplier",IF(DxMult="NTRM","Near-term Resource Multiplier","No Additional Multipliers"))</f>
        <v>No Additional Multipliers</v>
      </c>
      <c r="X66" s="498"/>
      <c r="Y66" s="344" t="s">
        <v>230</v>
      </c>
      <c r="Z66" s="345" t="s">
        <v>231</v>
      </c>
      <c r="AA66" s="344"/>
      <c r="AB66" s="344" t="s">
        <v>232</v>
      </c>
      <c r="AC66" s="74"/>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row>
    <row r="67" spans="2:56" ht="15.5" x14ac:dyDescent="0.35">
      <c r="B67" s="65"/>
      <c r="C67" s="36"/>
      <c r="D67" s="5"/>
      <c r="E67" s="6"/>
      <c r="F67" s="6"/>
      <c r="G67"/>
      <c r="H67"/>
      <c r="I67"/>
      <c r="J67"/>
      <c r="K67" s="67"/>
      <c r="P67" s="127"/>
      <c r="Q67" s="293" t="s">
        <v>233</v>
      </c>
      <c r="R67" s="293">
        <v>31</v>
      </c>
      <c r="S67" s="293">
        <v>8</v>
      </c>
      <c r="T67" s="293">
        <v>2</v>
      </c>
      <c r="U67" s="293">
        <f>R67-S67-T67</f>
        <v>21</v>
      </c>
      <c r="V67" s="293">
        <v>4</v>
      </c>
      <c r="W67" s="494">
        <f t="shared" ref="W67:W80" si="1">IF(OR(DxMult="DCM",DxMult="NTRM"),2,1)</f>
        <v>1</v>
      </c>
      <c r="X67" s="494"/>
      <c r="Y67" s="293">
        <v>4</v>
      </c>
      <c r="Z67" s="302">
        <f t="shared" ref="Z67:Z80" si="2">IFERROR(Y67*V67*U67*($H$68-DxMultReservedMW)*$H$70/100,0)+IFERROR(W67*Y67*V67*U67*(DxMultReservedMW)*$H$70/100,0)</f>
        <v>0</v>
      </c>
      <c r="AA67" s="301"/>
      <c r="AB67" s="302">
        <f t="shared" ref="AB67:AB80" si="3">IFERROR(Y67*V67*U67*$H$68*$H$70/100,0)</f>
        <v>0</v>
      </c>
      <c r="AC67" s="74"/>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row>
    <row r="68" spans="2:56" ht="15.5" x14ac:dyDescent="0.35">
      <c r="B68" s="65"/>
      <c r="C68" s="36"/>
      <c r="D68" s="5"/>
      <c r="E68" s="6"/>
      <c r="F68" s="6"/>
      <c r="G68" s="340" t="s">
        <v>234</v>
      </c>
      <c r="H68" s="264" t="str">
        <f>IF('Part IV'!J87="","Auto-Filled",'Part IV'!J87)</f>
        <v>Auto-Filled</v>
      </c>
      <c r="I68" s="32" t="s">
        <v>41</v>
      </c>
      <c r="J68" s="32"/>
      <c r="K68" s="67"/>
      <c r="L68" s="34" t="str">
        <f>IF(H68="Auto-Filled","&lt;&lt;&lt; Enter Information in Part IV","")</f>
        <v>&lt;&lt;&lt; Enter Information in Part IV</v>
      </c>
      <c r="P68" s="127"/>
      <c r="Q68" s="293" t="s">
        <v>235</v>
      </c>
      <c r="R68" s="293">
        <v>29</v>
      </c>
      <c r="S68" s="293">
        <v>8</v>
      </c>
      <c r="T68" s="293">
        <v>1</v>
      </c>
      <c r="U68" s="293">
        <f t="shared" ref="U68:U80" si="4">R68-S68-T68</f>
        <v>20</v>
      </c>
      <c r="V68" s="293">
        <v>4</v>
      </c>
      <c r="W68" s="494">
        <f t="shared" si="1"/>
        <v>1</v>
      </c>
      <c r="X68" s="494"/>
      <c r="Y68" s="293">
        <f>Y67</f>
        <v>4</v>
      </c>
      <c r="Z68" s="302">
        <f t="shared" si="2"/>
        <v>0</v>
      </c>
      <c r="AA68" s="301"/>
      <c r="AB68" s="302">
        <f t="shared" si="3"/>
        <v>0</v>
      </c>
      <c r="AC68" s="74"/>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row>
    <row r="69" spans="2:56" ht="15.5" x14ac:dyDescent="0.35">
      <c r="B69" s="65"/>
      <c r="C69" s="111"/>
      <c r="D69" s="110"/>
      <c r="E69" s="112"/>
      <c r="F69" s="112"/>
      <c r="G69" s="112"/>
      <c r="H69" s="112"/>
      <c r="I69" s="112"/>
      <c r="J69" s="112"/>
      <c r="K69" s="67"/>
      <c r="P69" s="127"/>
      <c r="Q69" s="293" t="s">
        <v>236</v>
      </c>
      <c r="R69" s="293">
        <v>31</v>
      </c>
      <c r="S69" s="293">
        <v>8</v>
      </c>
      <c r="T69" s="293">
        <v>0</v>
      </c>
      <c r="U69" s="293">
        <f t="shared" si="4"/>
        <v>23</v>
      </c>
      <c r="V69" s="293">
        <v>1</v>
      </c>
      <c r="W69" s="494">
        <f t="shared" si="1"/>
        <v>1</v>
      </c>
      <c r="X69" s="494"/>
      <c r="Y69" s="293">
        <f t="shared" ref="Y69:Y80" si="5">Y68</f>
        <v>4</v>
      </c>
      <c r="Z69" s="302">
        <f t="shared" si="2"/>
        <v>0</v>
      </c>
      <c r="AA69" s="301"/>
      <c r="AB69" s="302">
        <f t="shared" si="3"/>
        <v>0</v>
      </c>
      <c r="AC69" s="74"/>
      <c r="AE69" s="61"/>
      <c r="AF69" s="61"/>
      <c r="AG69" s="61"/>
      <c r="AH69" s="304"/>
      <c r="AI69" s="61"/>
      <c r="AJ69" s="61"/>
      <c r="AK69" s="61"/>
      <c r="AL69" s="61"/>
      <c r="AM69" s="61"/>
      <c r="AN69" s="61"/>
      <c r="AO69" s="61"/>
      <c r="AP69" s="61"/>
      <c r="AQ69" s="61"/>
      <c r="AR69" s="61"/>
      <c r="AS69" s="61"/>
      <c r="AT69" s="61"/>
      <c r="AU69" s="61"/>
      <c r="AV69" s="61"/>
      <c r="AW69" s="61"/>
      <c r="AX69" s="61"/>
      <c r="AY69" s="61"/>
      <c r="AZ69" s="61"/>
      <c r="BA69" s="61"/>
      <c r="BB69" s="61"/>
      <c r="BC69" s="61"/>
      <c r="BD69" s="61"/>
    </row>
    <row r="70" spans="2:56" ht="15.65" customHeight="1" x14ac:dyDescent="0.35">
      <c r="B70" s="65"/>
      <c r="C70" s="111"/>
      <c r="D70" s="300"/>
      <c r="E70" s="292"/>
      <c r="F70" s="292"/>
      <c r="G70" s="340" t="s">
        <v>75</v>
      </c>
      <c r="H70" s="264" t="str">
        <f>IF('Part IV'!J121="","Auto-Filled",'Part IV'!J121)</f>
        <v>Auto-Filled</v>
      </c>
      <c r="I70" s="292" t="s">
        <v>65</v>
      </c>
      <c r="J70" s="292"/>
      <c r="K70" s="67"/>
      <c r="L70" s="34" t="str">
        <f>IF(H70="Auto-Filled","&lt;&lt;&lt; Enter Information in Part IV","")</f>
        <v>&lt;&lt;&lt; Enter Information in Part IV</v>
      </c>
      <c r="P70" s="127"/>
      <c r="Q70" s="293" t="s">
        <v>237</v>
      </c>
      <c r="R70" s="293">
        <v>30</v>
      </c>
      <c r="S70" s="293">
        <v>8</v>
      </c>
      <c r="T70" s="293">
        <v>1</v>
      </c>
      <c r="U70" s="293">
        <f t="shared" si="4"/>
        <v>21</v>
      </c>
      <c r="V70" s="293">
        <v>1</v>
      </c>
      <c r="W70" s="494">
        <f t="shared" si="1"/>
        <v>1</v>
      </c>
      <c r="X70" s="494"/>
      <c r="Y70" s="293">
        <f t="shared" si="5"/>
        <v>4</v>
      </c>
      <c r="Z70" s="302">
        <f t="shared" si="2"/>
        <v>0</v>
      </c>
      <c r="AA70" s="301"/>
      <c r="AB70" s="302">
        <f t="shared" si="3"/>
        <v>0</v>
      </c>
      <c r="AC70" s="74"/>
      <c r="AE70" s="61"/>
      <c r="AF70" s="61"/>
      <c r="AG70" s="61"/>
      <c r="AH70" s="304"/>
      <c r="AI70" s="61"/>
      <c r="AJ70" s="61"/>
      <c r="AK70" s="61"/>
      <c r="AL70" s="61"/>
      <c r="AM70" s="61"/>
      <c r="AN70" s="61"/>
      <c r="AO70" s="61"/>
      <c r="AP70" s="61"/>
      <c r="AQ70" s="61"/>
      <c r="AR70" s="61"/>
      <c r="AS70" s="61"/>
      <c r="AT70" s="61"/>
      <c r="AU70" s="61"/>
      <c r="AV70" s="61"/>
      <c r="AW70" s="61"/>
      <c r="AX70" s="61"/>
      <c r="AY70" s="61"/>
      <c r="AZ70" s="61"/>
      <c r="BA70" s="61"/>
      <c r="BB70" s="61"/>
      <c r="BC70" s="61"/>
      <c r="BD70" s="61"/>
    </row>
    <row r="71" spans="2:56" ht="15.5" x14ac:dyDescent="0.35">
      <c r="B71" s="65"/>
      <c r="C71" s="36"/>
      <c r="D71" s="110"/>
      <c r="E71" s="110"/>
      <c r="F71" s="110"/>
      <c r="G71" s="110"/>
      <c r="H71" s="115"/>
      <c r="I71" s="47"/>
      <c r="J71" s="47"/>
      <c r="K71" s="67"/>
      <c r="L71" s="34"/>
      <c r="P71" s="127"/>
      <c r="Q71" s="293" t="s">
        <v>122</v>
      </c>
      <c r="R71" s="293">
        <v>14</v>
      </c>
      <c r="S71" s="293">
        <v>4</v>
      </c>
      <c r="T71" s="293">
        <v>0</v>
      </c>
      <c r="U71" s="293">
        <f t="shared" si="4"/>
        <v>10</v>
      </c>
      <c r="V71" s="293">
        <v>1</v>
      </c>
      <c r="W71" s="494">
        <f t="shared" si="1"/>
        <v>1</v>
      </c>
      <c r="X71" s="494"/>
      <c r="Y71" s="293">
        <f t="shared" si="5"/>
        <v>4</v>
      </c>
      <c r="Z71" s="302">
        <f t="shared" si="2"/>
        <v>0</v>
      </c>
      <c r="AA71" s="301"/>
      <c r="AB71" s="302">
        <f t="shared" si="3"/>
        <v>0</v>
      </c>
      <c r="AC71" s="74"/>
      <c r="AE71" s="61"/>
      <c r="AF71" s="61"/>
      <c r="AG71" s="61"/>
      <c r="AH71" s="304"/>
      <c r="AI71" s="61"/>
      <c r="AJ71" s="61"/>
      <c r="AK71" s="61"/>
      <c r="AL71" s="61"/>
      <c r="AM71" s="61"/>
      <c r="AN71" s="61"/>
      <c r="AO71" s="61"/>
      <c r="AP71" s="61"/>
      <c r="AQ71" s="61"/>
      <c r="AR71" s="61"/>
      <c r="AS71" s="61"/>
      <c r="AT71" s="61"/>
      <c r="AU71" s="61"/>
      <c r="AV71" s="61"/>
      <c r="AW71" s="61"/>
      <c r="AX71" s="61"/>
      <c r="AY71" s="61"/>
      <c r="AZ71" s="61"/>
      <c r="BA71" s="61"/>
      <c r="BB71" s="61"/>
      <c r="BC71" s="61"/>
      <c r="BD71" s="61"/>
    </row>
    <row r="72" spans="2:56" ht="15.5" x14ac:dyDescent="0.35">
      <c r="B72" s="65"/>
      <c r="C72" s="36"/>
      <c r="D72" s="422" t="s">
        <v>238</v>
      </c>
      <c r="E72" s="422"/>
      <c r="F72" s="422"/>
      <c r="G72" s="110"/>
      <c r="H72" s="110"/>
      <c r="I72" s="47"/>
      <c r="J72" s="47"/>
      <c r="K72" s="67"/>
      <c r="P72" s="127"/>
      <c r="Q72" s="293" t="s">
        <v>122</v>
      </c>
      <c r="R72" s="293">
        <v>17</v>
      </c>
      <c r="S72" s="293">
        <v>4</v>
      </c>
      <c r="T72" s="293">
        <v>1</v>
      </c>
      <c r="U72" s="293">
        <f t="shared" si="4"/>
        <v>12</v>
      </c>
      <c r="V72" s="293">
        <v>4</v>
      </c>
      <c r="W72" s="494">
        <f t="shared" si="1"/>
        <v>1</v>
      </c>
      <c r="X72" s="494"/>
      <c r="Y72" s="293">
        <f t="shared" si="5"/>
        <v>4</v>
      </c>
      <c r="Z72" s="302">
        <f t="shared" si="2"/>
        <v>0</v>
      </c>
      <c r="AA72" s="301"/>
      <c r="AB72" s="302">
        <f t="shared" si="3"/>
        <v>0</v>
      </c>
      <c r="AC72" s="74"/>
      <c r="AE72" s="61"/>
      <c r="AF72" s="61"/>
      <c r="AG72" s="61"/>
      <c r="AH72" s="304"/>
      <c r="AI72" s="61"/>
      <c r="AJ72" s="61"/>
      <c r="AK72" s="61"/>
      <c r="AL72" s="61"/>
      <c r="AM72" s="61"/>
      <c r="AN72" s="61"/>
      <c r="AO72" s="61"/>
      <c r="AP72" s="61"/>
      <c r="AQ72" s="61"/>
      <c r="AR72" s="61"/>
      <c r="AS72" s="61"/>
      <c r="AT72" s="61"/>
      <c r="AU72" s="61"/>
      <c r="AV72" s="61"/>
      <c r="AW72" s="61"/>
      <c r="AX72" s="61"/>
      <c r="AY72" s="61"/>
      <c r="AZ72" s="61"/>
      <c r="BA72" s="61"/>
      <c r="BB72" s="61"/>
      <c r="BC72" s="61"/>
      <c r="BD72" s="61"/>
    </row>
    <row r="73" spans="2:56" ht="17.25" customHeight="1" x14ac:dyDescent="0.35">
      <c r="B73" s="65"/>
      <c r="C73" s="36"/>
      <c r="D73" s="422"/>
      <c r="E73" s="422"/>
      <c r="F73" s="422"/>
      <c r="G73" s="110"/>
      <c r="H73" s="66"/>
      <c r="I73" s="47"/>
      <c r="J73" s="47"/>
      <c r="K73" s="67"/>
      <c r="L73" s="34" t="str">
        <f>IF('Part IV'!J8="Yes",IF(H73="","&lt;&lt;&lt; Required Confirmation",""),"")</f>
        <v/>
      </c>
      <c r="M73" s="298"/>
      <c r="N73" s="298"/>
      <c r="O73" s="299"/>
      <c r="P73" s="127"/>
      <c r="Q73" s="293" t="s">
        <v>239</v>
      </c>
      <c r="R73" s="293">
        <v>30</v>
      </c>
      <c r="S73" s="293">
        <v>8</v>
      </c>
      <c r="T73" s="293">
        <v>1</v>
      </c>
      <c r="U73" s="293">
        <f t="shared" si="4"/>
        <v>21</v>
      </c>
      <c r="V73" s="293">
        <v>4</v>
      </c>
      <c r="W73" s="494">
        <f t="shared" si="1"/>
        <v>1</v>
      </c>
      <c r="X73" s="494"/>
      <c r="Y73" s="293">
        <f t="shared" si="5"/>
        <v>4</v>
      </c>
      <c r="Z73" s="302">
        <f t="shared" si="2"/>
        <v>0</v>
      </c>
      <c r="AA73" s="301"/>
      <c r="AB73" s="302">
        <f t="shared" si="3"/>
        <v>0</v>
      </c>
      <c r="AC73" s="74"/>
      <c r="AE73" s="61"/>
      <c r="AF73" s="61"/>
      <c r="AG73" s="61"/>
      <c r="AH73" s="304"/>
      <c r="AI73" s="61"/>
      <c r="AJ73" s="61"/>
      <c r="AK73" s="61"/>
      <c r="AL73" s="61"/>
      <c r="AM73" s="61"/>
      <c r="AN73" s="61"/>
      <c r="AO73" s="61"/>
      <c r="AP73" s="61"/>
      <c r="AQ73" s="61"/>
      <c r="AR73" s="61"/>
      <c r="AS73" s="61"/>
      <c r="AT73" s="61"/>
      <c r="AU73" s="61"/>
      <c r="AV73" s="61"/>
      <c r="AW73" s="61"/>
      <c r="AX73" s="61"/>
      <c r="AY73" s="61"/>
      <c r="AZ73" s="61"/>
      <c r="BA73" s="61"/>
      <c r="BB73" s="61"/>
      <c r="BC73" s="61"/>
      <c r="BD73" s="61"/>
    </row>
    <row r="74" spans="2:56" ht="16.5" customHeight="1" x14ac:dyDescent="0.35">
      <c r="B74" s="65"/>
      <c r="C74" s="36"/>
      <c r="D74" s="292"/>
      <c r="E74" s="292"/>
      <c r="F74" s="292"/>
      <c r="G74" s="110"/>
      <c r="H74" s="120"/>
      <c r="I74" s="47"/>
      <c r="J74" s="47"/>
      <c r="K74" s="67"/>
      <c r="L74" s="297"/>
      <c r="M74" s="298"/>
      <c r="N74" s="298"/>
      <c r="O74" s="299"/>
      <c r="P74" s="127"/>
      <c r="Q74" s="293" t="s">
        <v>240</v>
      </c>
      <c r="R74" s="293">
        <v>31</v>
      </c>
      <c r="S74" s="293">
        <v>8</v>
      </c>
      <c r="T74" s="293">
        <v>1</v>
      </c>
      <c r="U74" s="293">
        <f t="shared" si="4"/>
        <v>22</v>
      </c>
      <c r="V74" s="293">
        <v>4</v>
      </c>
      <c r="W74" s="494">
        <f t="shared" si="1"/>
        <v>1</v>
      </c>
      <c r="X74" s="494"/>
      <c r="Y74" s="293">
        <f t="shared" si="5"/>
        <v>4</v>
      </c>
      <c r="Z74" s="302">
        <f t="shared" si="2"/>
        <v>0</v>
      </c>
      <c r="AA74" s="301"/>
      <c r="AB74" s="302">
        <f t="shared" si="3"/>
        <v>0</v>
      </c>
      <c r="AC74" s="74"/>
      <c r="AE74" s="61"/>
      <c r="AF74" s="61"/>
      <c r="AG74" s="61"/>
      <c r="AH74" s="304"/>
      <c r="AI74" s="61"/>
      <c r="AJ74" s="61"/>
      <c r="AK74" s="61"/>
      <c r="AL74" s="61"/>
      <c r="AM74" s="61"/>
      <c r="AN74" s="61"/>
      <c r="AO74" s="61"/>
      <c r="AP74" s="61"/>
      <c r="AQ74" s="61"/>
      <c r="AR74" s="61"/>
      <c r="AS74" s="61"/>
      <c r="AT74" s="61"/>
      <c r="AU74" s="61"/>
      <c r="AV74" s="61"/>
      <c r="AW74" s="61"/>
      <c r="AX74" s="61"/>
      <c r="AY74" s="61"/>
      <c r="AZ74" s="61"/>
      <c r="BA74" s="61"/>
      <c r="BB74" s="61"/>
      <c r="BC74" s="61"/>
      <c r="BD74" s="61"/>
    </row>
    <row r="75" spans="2:56" ht="15.75" customHeight="1" x14ac:dyDescent="0.35">
      <c r="B75" s="65"/>
      <c r="C75" s="36"/>
      <c r="D75" s="520" t="s">
        <v>222</v>
      </c>
      <c r="E75" s="520"/>
      <c r="F75" s="520"/>
      <c r="G75" s="520"/>
      <c r="H75" s="520"/>
      <c r="I75" s="47"/>
      <c r="J75" s="47"/>
      <c r="K75" s="67"/>
      <c r="L75" s="341"/>
      <c r="M75" s="342"/>
      <c r="N75" s="342"/>
      <c r="O75" s="343"/>
      <c r="P75" s="47"/>
      <c r="Q75" s="293" t="s">
        <v>241</v>
      </c>
      <c r="R75" s="293">
        <v>31</v>
      </c>
      <c r="S75" s="293">
        <v>8</v>
      </c>
      <c r="T75" s="293">
        <v>0</v>
      </c>
      <c r="U75" s="293">
        <f t="shared" si="4"/>
        <v>23</v>
      </c>
      <c r="V75" s="293">
        <v>4</v>
      </c>
      <c r="W75" s="494">
        <f t="shared" si="1"/>
        <v>1</v>
      </c>
      <c r="X75" s="494"/>
      <c r="Y75" s="293">
        <f t="shared" si="5"/>
        <v>4</v>
      </c>
      <c r="Z75" s="302">
        <f t="shared" si="2"/>
        <v>0</v>
      </c>
      <c r="AA75" s="301"/>
      <c r="AB75" s="302">
        <f t="shared" si="3"/>
        <v>0</v>
      </c>
      <c r="AC75" s="74"/>
      <c r="AE75" s="61"/>
      <c r="AF75" s="61"/>
      <c r="AG75" s="61"/>
      <c r="AH75" s="304"/>
      <c r="AI75" s="61"/>
      <c r="AJ75" s="61"/>
      <c r="AK75" s="61"/>
      <c r="AL75" s="61"/>
      <c r="AM75" s="61"/>
      <c r="AN75" s="61"/>
      <c r="AO75" s="61"/>
      <c r="AP75" s="61"/>
      <c r="AQ75" s="61"/>
      <c r="AR75" s="61"/>
      <c r="AS75" s="61"/>
      <c r="AT75" s="61"/>
      <c r="AU75" s="61"/>
      <c r="AV75" s="61"/>
      <c r="AW75" s="61"/>
      <c r="AX75" s="61"/>
      <c r="AY75" s="61"/>
      <c r="AZ75" s="61"/>
      <c r="BA75" s="61"/>
      <c r="BB75" s="61"/>
      <c r="BC75" s="61"/>
      <c r="BD75" s="61"/>
    </row>
    <row r="76" spans="2:56" ht="15.5" x14ac:dyDescent="0.35">
      <c r="B76" s="65"/>
      <c r="C76" s="36"/>
      <c r="D76" s="344" t="s">
        <v>99</v>
      </c>
      <c r="E76" s="525" t="s">
        <v>242</v>
      </c>
      <c r="F76" s="525"/>
      <c r="G76" s="526" t="s">
        <v>243</v>
      </c>
      <c r="H76" s="526"/>
      <c r="I76" s="47"/>
      <c r="J76" s="47"/>
      <c r="K76" s="67"/>
      <c r="L76" s="341"/>
      <c r="N76" s="342"/>
      <c r="O76" s="343"/>
      <c r="P76" s="127"/>
      <c r="Q76" s="293" t="s">
        <v>244</v>
      </c>
      <c r="R76" s="293">
        <v>14</v>
      </c>
      <c r="S76" s="293">
        <v>4</v>
      </c>
      <c r="T76" s="293">
        <v>1</v>
      </c>
      <c r="U76" s="293">
        <f t="shared" si="4"/>
        <v>9</v>
      </c>
      <c r="V76" s="293">
        <v>4</v>
      </c>
      <c r="W76" s="494">
        <f t="shared" si="1"/>
        <v>1</v>
      </c>
      <c r="X76" s="494"/>
      <c r="Y76" s="293">
        <f t="shared" si="5"/>
        <v>4</v>
      </c>
      <c r="Z76" s="302">
        <f t="shared" si="2"/>
        <v>0</v>
      </c>
      <c r="AA76" s="301"/>
      <c r="AB76" s="302">
        <f t="shared" si="3"/>
        <v>0</v>
      </c>
      <c r="AC76" s="74"/>
      <c r="AE76" s="61"/>
      <c r="AF76" s="61"/>
      <c r="AG76" s="61"/>
      <c r="AH76" s="304"/>
      <c r="AI76" s="61"/>
      <c r="AJ76" s="61"/>
      <c r="AK76" s="61"/>
      <c r="AL76" s="61"/>
      <c r="AM76" s="61"/>
      <c r="AN76" s="61"/>
      <c r="AO76" s="61"/>
      <c r="AP76" s="61"/>
      <c r="AQ76" s="61"/>
      <c r="AR76" s="61"/>
      <c r="AS76" s="61"/>
      <c r="AT76" s="61"/>
      <c r="AU76" s="61"/>
      <c r="AV76" s="61"/>
      <c r="AW76" s="61"/>
      <c r="AX76" s="61"/>
      <c r="AY76" s="61"/>
      <c r="AZ76" s="61"/>
      <c r="BA76" s="61"/>
      <c r="BB76" s="61"/>
      <c r="BC76" s="61"/>
      <c r="BD76" s="61"/>
    </row>
    <row r="77" spans="2:56" ht="15.5" x14ac:dyDescent="0.35">
      <c r="B77" s="65"/>
      <c r="C77" s="36"/>
      <c r="D77" s="293" t="s">
        <v>233</v>
      </c>
      <c r="E77" s="523">
        <f t="shared" ref="E77:E88" si="6">ROUNDDOWN(SUMIF(Q$67:Q$80,D77,Z$85:Z$98)+SUMIF(Q$85:Q$98,D77,Z$67:Z$80),0)</f>
        <v>0</v>
      </c>
      <c r="F77" s="523"/>
      <c r="G77" s="518">
        <f t="shared" ref="G77:G88" si="7">ROUNDDOWN(SUMIF(Q$67:Q$80,D77,AB$85:AB$98)+SUMIF(Q$85:Q$98,D77,AB$67:AB$80),0)</f>
        <v>0</v>
      </c>
      <c r="H77" s="518"/>
      <c r="I77" s="47"/>
      <c r="J77" s="47"/>
      <c r="K77" s="67"/>
      <c r="L77" s="341"/>
      <c r="N77" s="342"/>
      <c r="O77" s="343"/>
      <c r="P77" s="127"/>
      <c r="Q77" s="293" t="s">
        <v>244</v>
      </c>
      <c r="R77" s="293">
        <v>16</v>
      </c>
      <c r="S77" s="293">
        <v>4</v>
      </c>
      <c r="T77" s="293">
        <v>0</v>
      </c>
      <c r="U77" s="293">
        <f t="shared" si="4"/>
        <v>12</v>
      </c>
      <c r="V77" s="293">
        <v>1</v>
      </c>
      <c r="W77" s="494">
        <f t="shared" si="1"/>
        <v>1</v>
      </c>
      <c r="X77" s="494"/>
      <c r="Y77" s="293">
        <f t="shared" si="5"/>
        <v>4</v>
      </c>
      <c r="Z77" s="302">
        <f t="shared" si="2"/>
        <v>0</v>
      </c>
      <c r="AA77" s="301"/>
      <c r="AB77" s="302">
        <f t="shared" si="3"/>
        <v>0</v>
      </c>
      <c r="AC77" s="74"/>
      <c r="AE77" s="61"/>
      <c r="AF77" s="61"/>
      <c r="AG77" s="61"/>
      <c r="AH77" s="304"/>
      <c r="AI77" s="61"/>
      <c r="AJ77" s="61"/>
      <c r="AK77" s="61"/>
      <c r="AL77" s="61"/>
      <c r="AM77" s="61"/>
      <c r="AN77" s="61"/>
      <c r="AO77" s="61"/>
      <c r="AP77" s="61"/>
      <c r="AQ77" s="61"/>
      <c r="AR77" s="61"/>
      <c r="AS77" s="61"/>
      <c r="AT77" s="61"/>
      <c r="AU77" s="61"/>
      <c r="AV77" s="61"/>
      <c r="AW77" s="61"/>
      <c r="AX77" s="61"/>
      <c r="AY77" s="61"/>
      <c r="AZ77" s="61"/>
      <c r="BA77" s="61"/>
      <c r="BB77" s="61"/>
      <c r="BC77" s="61"/>
      <c r="BD77" s="61"/>
    </row>
    <row r="78" spans="2:56" ht="15.75" customHeight="1" x14ac:dyDescent="0.35">
      <c r="B78" s="65"/>
      <c r="C78" s="36"/>
      <c r="D78" s="293" t="s">
        <v>235</v>
      </c>
      <c r="E78" s="523">
        <f t="shared" si="6"/>
        <v>0</v>
      </c>
      <c r="F78" s="523"/>
      <c r="G78" s="518">
        <f t="shared" si="7"/>
        <v>0</v>
      </c>
      <c r="H78" s="518"/>
      <c r="I78" s="47"/>
      <c r="J78" s="47"/>
      <c r="K78" s="67"/>
      <c r="L78" s="341"/>
      <c r="N78" s="342"/>
      <c r="O78" s="343"/>
      <c r="P78" s="127"/>
      <c r="Q78" s="293" t="s">
        <v>245</v>
      </c>
      <c r="R78" s="293">
        <v>31</v>
      </c>
      <c r="S78" s="293">
        <v>8</v>
      </c>
      <c r="T78" s="293">
        <v>1</v>
      </c>
      <c r="U78" s="293">
        <f t="shared" si="4"/>
        <v>22</v>
      </c>
      <c r="V78" s="293">
        <v>1</v>
      </c>
      <c r="W78" s="494">
        <f t="shared" si="1"/>
        <v>1</v>
      </c>
      <c r="X78" s="494"/>
      <c r="Y78" s="293">
        <f t="shared" si="5"/>
        <v>4</v>
      </c>
      <c r="Z78" s="302">
        <f t="shared" si="2"/>
        <v>0</v>
      </c>
      <c r="AA78" s="301"/>
      <c r="AB78" s="302">
        <f t="shared" si="3"/>
        <v>0</v>
      </c>
      <c r="AC78" s="74"/>
      <c r="AE78" s="61"/>
      <c r="AF78" s="61"/>
      <c r="AG78" s="61"/>
      <c r="AH78" s="304"/>
      <c r="AI78" s="61"/>
      <c r="AJ78" s="61"/>
      <c r="AK78" s="61"/>
      <c r="AL78" s="61"/>
      <c r="AM78" s="61"/>
      <c r="AN78" s="61"/>
      <c r="AO78" s="61"/>
      <c r="AP78" s="61"/>
      <c r="AQ78" s="61"/>
      <c r="AR78" s="61"/>
      <c r="AS78" s="61"/>
      <c r="AT78" s="61"/>
      <c r="AU78" s="61"/>
      <c r="AV78" s="61"/>
      <c r="AW78" s="61"/>
      <c r="AX78" s="61"/>
      <c r="AY78" s="61"/>
      <c r="AZ78" s="61"/>
      <c r="BA78" s="61"/>
      <c r="BB78" s="61"/>
      <c r="BC78" s="61"/>
      <c r="BD78" s="61"/>
    </row>
    <row r="79" spans="2:56" ht="15.5" x14ac:dyDescent="0.35">
      <c r="B79" s="65"/>
      <c r="C79" s="36"/>
      <c r="D79" s="293" t="s">
        <v>236</v>
      </c>
      <c r="E79" s="523">
        <f t="shared" si="6"/>
        <v>0</v>
      </c>
      <c r="F79" s="523"/>
      <c r="G79" s="518">
        <f t="shared" si="7"/>
        <v>0</v>
      </c>
      <c r="H79" s="518"/>
      <c r="I79" s="47"/>
      <c r="J79" s="47"/>
      <c r="K79" s="67"/>
      <c r="L79" s="341"/>
      <c r="N79" s="342"/>
      <c r="O79" s="343"/>
      <c r="P79" s="127"/>
      <c r="Q79" s="293" t="s">
        <v>246</v>
      </c>
      <c r="R79" s="293">
        <v>30</v>
      </c>
      <c r="S79" s="293">
        <v>8</v>
      </c>
      <c r="T79" s="293">
        <v>2</v>
      </c>
      <c r="U79" s="293">
        <f t="shared" si="4"/>
        <v>20</v>
      </c>
      <c r="V79" s="293">
        <v>1</v>
      </c>
      <c r="W79" s="494">
        <f t="shared" si="1"/>
        <v>1</v>
      </c>
      <c r="X79" s="494"/>
      <c r="Y79" s="293">
        <f t="shared" si="5"/>
        <v>4</v>
      </c>
      <c r="Z79" s="302">
        <f t="shared" si="2"/>
        <v>0</v>
      </c>
      <c r="AA79" s="301"/>
      <c r="AB79" s="302">
        <f t="shared" si="3"/>
        <v>0</v>
      </c>
      <c r="AC79" s="74"/>
      <c r="AE79" s="61"/>
      <c r="AF79" s="61"/>
      <c r="AG79" s="61"/>
      <c r="AH79" s="304"/>
      <c r="AI79" s="61"/>
      <c r="AJ79" s="61"/>
      <c r="AK79" s="61"/>
      <c r="AL79" s="61"/>
      <c r="AM79" s="61"/>
      <c r="AN79" s="61"/>
      <c r="AO79" s="61"/>
      <c r="AP79" s="61"/>
      <c r="AQ79" s="61"/>
      <c r="AR79" s="61"/>
      <c r="AS79" s="61"/>
      <c r="AT79" s="61"/>
      <c r="AU79" s="61"/>
      <c r="AV79" s="61"/>
      <c r="AW79" s="61"/>
      <c r="AX79" s="61"/>
      <c r="AY79" s="61"/>
      <c r="AZ79" s="61"/>
      <c r="BA79" s="61"/>
      <c r="BB79" s="61"/>
      <c r="BC79" s="61"/>
      <c r="BD79" s="61"/>
    </row>
    <row r="80" spans="2:56" ht="15.5" x14ac:dyDescent="0.35">
      <c r="B80" s="65"/>
      <c r="C80" s="36"/>
      <c r="D80" s="293" t="s">
        <v>237</v>
      </c>
      <c r="E80" s="523">
        <f t="shared" si="6"/>
        <v>0</v>
      </c>
      <c r="F80" s="523"/>
      <c r="G80" s="518">
        <f t="shared" si="7"/>
        <v>0</v>
      </c>
      <c r="H80" s="518"/>
      <c r="I80" s="47"/>
      <c r="J80" s="47"/>
      <c r="K80" s="36"/>
      <c r="L80" s="341"/>
      <c r="N80" s="342"/>
      <c r="O80" s="343"/>
      <c r="P80" s="127"/>
      <c r="Q80" s="293" t="s">
        <v>247</v>
      </c>
      <c r="R80" s="293">
        <v>31</v>
      </c>
      <c r="S80" s="293">
        <v>8</v>
      </c>
      <c r="T80" s="293">
        <v>1</v>
      </c>
      <c r="U80" s="293">
        <f t="shared" si="4"/>
        <v>22</v>
      </c>
      <c r="V80" s="293">
        <v>4</v>
      </c>
      <c r="W80" s="494">
        <f t="shared" si="1"/>
        <v>1</v>
      </c>
      <c r="X80" s="494"/>
      <c r="Y80" s="293">
        <f t="shared" si="5"/>
        <v>4</v>
      </c>
      <c r="Z80" s="302">
        <f t="shared" si="2"/>
        <v>0</v>
      </c>
      <c r="AA80" s="301"/>
      <c r="AB80" s="302">
        <f t="shared" si="3"/>
        <v>0</v>
      </c>
      <c r="AC80" s="74"/>
      <c r="AE80" s="61"/>
      <c r="AF80" s="61"/>
      <c r="AG80" s="61"/>
      <c r="AH80" s="304"/>
      <c r="AI80" s="61"/>
      <c r="AJ80" s="61"/>
      <c r="AK80" s="61"/>
      <c r="AL80" s="61"/>
      <c r="AM80" s="61"/>
      <c r="AN80" s="61"/>
      <c r="AO80" s="61"/>
      <c r="AP80" s="61"/>
      <c r="AQ80" s="61"/>
      <c r="AR80" s="61"/>
      <c r="AS80" s="61"/>
      <c r="AT80" s="61"/>
      <c r="AU80" s="61"/>
      <c r="AV80" s="61"/>
      <c r="AW80" s="61"/>
      <c r="AX80" s="61"/>
      <c r="AY80" s="61"/>
      <c r="AZ80" s="61"/>
      <c r="BA80" s="61"/>
      <c r="BB80" s="61"/>
      <c r="BC80" s="61"/>
      <c r="BD80" s="61"/>
    </row>
    <row r="81" spans="2:56" ht="15.5" x14ac:dyDescent="0.35">
      <c r="B81" s="65"/>
      <c r="C81" s="36"/>
      <c r="D81" s="293" t="s">
        <v>122</v>
      </c>
      <c r="E81" s="523">
        <f t="shared" si="6"/>
        <v>0</v>
      </c>
      <c r="F81" s="523"/>
      <c r="G81" s="518">
        <f t="shared" si="7"/>
        <v>0</v>
      </c>
      <c r="H81" s="518"/>
      <c r="I81" s="47"/>
      <c r="J81" s="47"/>
      <c r="K81" s="67"/>
      <c r="L81" s="328"/>
      <c r="N81" s="328"/>
      <c r="O81" s="328"/>
      <c r="P81" s="127"/>
      <c r="Q81" s="47"/>
      <c r="R81" s="47"/>
      <c r="S81" s="47"/>
      <c r="T81" s="47"/>
      <c r="U81" s="47"/>
      <c r="V81" s="47"/>
      <c r="W81" s="521"/>
      <c r="X81" s="521"/>
      <c r="Y81" s="47"/>
      <c r="Z81" s="47"/>
      <c r="AA81" s="301"/>
      <c r="AB81" s="47"/>
      <c r="AC81" s="74"/>
      <c r="AD81" s="104"/>
      <c r="AE81" s="61"/>
      <c r="AF81" s="61"/>
      <c r="AG81" s="61"/>
      <c r="AH81" s="304"/>
      <c r="AI81" s="61"/>
      <c r="AJ81" s="61"/>
      <c r="AK81" s="61"/>
      <c r="AL81" s="61"/>
      <c r="AM81" s="61"/>
      <c r="AN81" s="61"/>
      <c r="AO81" s="61"/>
      <c r="AP81" s="61"/>
      <c r="AQ81" s="61"/>
      <c r="AR81" s="61"/>
      <c r="AS81" s="61"/>
      <c r="AT81" s="61"/>
      <c r="AU81" s="61"/>
      <c r="AV81" s="61"/>
      <c r="AW81" s="61"/>
      <c r="AX81" s="61"/>
      <c r="AY81" s="61"/>
      <c r="AZ81" s="61"/>
      <c r="BA81" s="61"/>
      <c r="BB81" s="61"/>
      <c r="BC81" s="61"/>
      <c r="BD81" s="61"/>
    </row>
    <row r="82" spans="2:56" ht="15.65" customHeight="1" x14ac:dyDescent="0.35">
      <c r="B82" s="65"/>
      <c r="C82" s="36"/>
      <c r="D82" s="293" t="s">
        <v>239</v>
      </c>
      <c r="E82" s="523">
        <f t="shared" si="6"/>
        <v>0</v>
      </c>
      <c r="F82" s="523"/>
      <c r="G82" s="518">
        <f t="shared" si="7"/>
        <v>0</v>
      </c>
      <c r="H82" s="518"/>
      <c r="I82" s="47"/>
      <c r="J82" s="47"/>
      <c r="K82" s="67"/>
      <c r="L82" s="294"/>
      <c r="N82" s="295"/>
      <c r="O82" s="296"/>
      <c r="P82" s="127"/>
      <c r="Q82" s="47"/>
      <c r="R82" s="47"/>
      <c r="S82" s="47"/>
      <c r="T82" s="524" t="s">
        <v>228</v>
      </c>
      <c r="U82" s="47"/>
      <c r="V82" s="47"/>
      <c r="W82" s="521"/>
      <c r="X82" s="521"/>
      <c r="Y82" s="47"/>
      <c r="Z82" s="47"/>
      <c r="AA82" s="301"/>
      <c r="AB82" s="47"/>
      <c r="AC82" s="74"/>
      <c r="AD82" s="104"/>
      <c r="AE82" s="61"/>
      <c r="AF82" s="61"/>
      <c r="AG82" s="61"/>
      <c r="AH82" s="304"/>
      <c r="AI82" s="61"/>
      <c r="AJ82" s="61"/>
      <c r="AK82" s="61"/>
      <c r="AL82" s="61"/>
      <c r="AM82" s="61"/>
      <c r="AN82" s="61"/>
      <c r="AO82" s="61"/>
      <c r="AP82" s="61"/>
      <c r="AQ82" s="61"/>
      <c r="AR82" s="61"/>
      <c r="AS82" s="61"/>
      <c r="AT82" s="61"/>
      <c r="AU82" s="61"/>
      <c r="AV82" s="61"/>
      <c r="AW82" s="61"/>
      <c r="AX82" s="61"/>
      <c r="AY82" s="61"/>
      <c r="AZ82" s="61"/>
      <c r="BA82" s="61"/>
      <c r="BB82" s="61"/>
      <c r="BC82" s="61"/>
      <c r="BD82" s="61"/>
    </row>
    <row r="83" spans="2:56" ht="15.75" customHeight="1" x14ac:dyDescent="0.35">
      <c r="B83" s="65"/>
      <c r="C83" s="36"/>
      <c r="D83" s="293" t="s">
        <v>240</v>
      </c>
      <c r="E83" s="523">
        <f t="shared" si="6"/>
        <v>0</v>
      </c>
      <c r="F83" s="523"/>
      <c r="G83" s="518">
        <f t="shared" si="7"/>
        <v>0</v>
      </c>
      <c r="H83" s="518"/>
      <c r="I83" s="47"/>
      <c r="J83" s="47"/>
      <c r="K83" s="67"/>
      <c r="L83" s="294"/>
      <c r="N83" s="295"/>
      <c r="O83" s="296"/>
      <c r="P83" s="127"/>
      <c r="Q83" s="339" t="s">
        <v>248</v>
      </c>
      <c r="R83" s="339"/>
      <c r="S83" s="339"/>
      <c r="T83" s="524"/>
      <c r="U83" s="339"/>
      <c r="V83" s="339"/>
      <c r="W83" s="522"/>
      <c r="X83" s="522"/>
      <c r="Y83" s="339"/>
      <c r="Z83" s="339"/>
      <c r="AA83" s="301"/>
      <c r="AB83" s="339"/>
      <c r="AC83" s="74"/>
      <c r="AD83" s="104"/>
      <c r="AE83" s="61"/>
      <c r="AF83" s="61"/>
      <c r="AG83" s="61"/>
      <c r="AH83" s="304"/>
      <c r="AI83" s="61"/>
      <c r="AJ83" s="61"/>
      <c r="AK83" s="61"/>
      <c r="AL83" s="61"/>
      <c r="AM83" s="61"/>
      <c r="AN83" s="61"/>
      <c r="AO83" s="61"/>
      <c r="AP83" s="61"/>
      <c r="AQ83" s="61"/>
      <c r="AR83" s="61"/>
      <c r="AS83" s="61"/>
      <c r="AT83" s="61"/>
      <c r="AU83" s="61"/>
      <c r="AV83" s="61"/>
      <c r="AW83" s="61"/>
      <c r="AX83" s="61"/>
      <c r="AY83" s="61"/>
      <c r="AZ83" s="61"/>
      <c r="BA83" s="61"/>
      <c r="BB83" s="61"/>
      <c r="BC83" s="61"/>
      <c r="BD83" s="61"/>
    </row>
    <row r="84" spans="2:56" ht="15.5" x14ac:dyDescent="0.35">
      <c r="B84" s="65"/>
      <c r="C84" s="36"/>
      <c r="D84" s="293" t="s">
        <v>241</v>
      </c>
      <c r="E84" s="523">
        <f t="shared" si="6"/>
        <v>0</v>
      </c>
      <c r="F84" s="523"/>
      <c r="G84" s="518">
        <f t="shared" si="7"/>
        <v>0</v>
      </c>
      <c r="H84" s="518"/>
      <c r="I84" s="47"/>
      <c r="J84" s="47"/>
      <c r="K84" s="67"/>
      <c r="L84" s="294"/>
      <c r="N84" s="295"/>
      <c r="O84" s="296"/>
      <c r="P84" s="127"/>
      <c r="Q84" s="344" t="s">
        <v>99</v>
      </c>
      <c r="R84" s="344" t="s">
        <v>225</v>
      </c>
      <c r="S84" s="344" t="s">
        <v>226</v>
      </c>
      <c r="T84" s="524"/>
      <c r="U84" s="344" t="s">
        <v>229</v>
      </c>
      <c r="V84" s="344" t="s">
        <v>249</v>
      </c>
      <c r="W84" s="498" t="str">
        <f>W66</f>
        <v>No Additional Multipliers</v>
      </c>
      <c r="X84" s="498"/>
      <c r="Y84" s="344" t="s">
        <v>250</v>
      </c>
      <c r="Z84" s="345" t="s">
        <v>231</v>
      </c>
      <c r="AA84" s="344"/>
      <c r="AB84" s="344" t="s">
        <v>232</v>
      </c>
      <c r="AC84" s="74"/>
      <c r="AD84" s="104"/>
      <c r="AE84" s="61"/>
      <c r="AF84" s="61"/>
      <c r="AG84" s="61"/>
      <c r="AH84" s="304"/>
      <c r="AI84" s="61"/>
      <c r="AJ84" s="61"/>
      <c r="AK84" s="61"/>
      <c r="AL84" s="61"/>
      <c r="AM84" s="61"/>
      <c r="AN84" s="61"/>
      <c r="AO84" s="61"/>
      <c r="AP84" s="61"/>
      <c r="AQ84" s="61"/>
      <c r="AR84" s="61"/>
      <c r="AS84" s="61"/>
      <c r="AT84" s="61"/>
      <c r="AU84" s="61"/>
      <c r="AV84" s="61"/>
      <c r="AW84" s="61"/>
      <c r="AX84" s="61"/>
      <c r="AY84" s="61"/>
      <c r="AZ84" s="61"/>
      <c r="BA84" s="61"/>
      <c r="BB84" s="61"/>
      <c r="BC84" s="61"/>
      <c r="BD84" s="61"/>
    </row>
    <row r="85" spans="2:56" ht="15.5" x14ac:dyDescent="0.35">
      <c r="B85" s="65"/>
      <c r="C85" s="36"/>
      <c r="D85" s="293" t="s">
        <v>244</v>
      </c>
      <c r="E85" s="523">
        <f t="shared" si="6"/>
        <v>0</v>
      </c>
      <c r="F85" s="523"/>
      <c r="G85" s="518">
        <f t="shared" si="7"/>
        <v>0</v>
      </c>
      <c r="H85" s="518"/>
      <c r="I85" s="47"/>
      <c r="J85" s="47"/>
      <c r="K85" s="67"/>
      <c r="L85" s="294"/>
      <c r="N85" s="295"/>
      <c r="O85" s="296"/>
      <c r="P85" s="127"/>
      <c r="Q85" s="293" t="s">
        <v>233</v>
      </c>
      <c r="R85" s="293">
        <v>1</v>
      </c>
      <c r="S85" s="293">
        <v>0</v>
      </c>
      <c r="T85" s="293">
        <f>R85-S85</f>
        <v>1</v>
      </c>
      <c r="U85" s="293">
        <v>4</v>
      </c>
      <c r="V85" s="293">
        <v>25</v>
      </c>
      <c r="W85" s="494">
        <f t="shared" ref="W85:W98" si="8">IF(OR(DxMult="DCM",DxMult="NTRM"),2,1)</f>
        <v>1</v>
      </c>
      <c r="X85" s="494"/>
      <c r="Y85" s="293">
        <v>1</v>
      </c>
      <c r="Z85" s="302">
        <f t="shared" ref="Z85:Z98" si="9">IFERROR((Y85*U85*T85*(V85-1))*($H$68-DxMultReservedMW)*$H$70/100,0)+IFERROR((W85*Y85*U85*T85*(V85-1))*(DxMultReservedMW)*$H$70/100,0)</f>
        <v>0</v>
      </c>
      <c r="AA85" s="301"/>
      <c r="AB85" s="302">
        <f t="shared" ref="AB85:AB98" si="10">IFERROR((Y85*U85*T85*(V85-1))*($H$68)*$H$70/100,0)</f>
        <v>0</v>
      </c>
      <c r="AC85" s="74"/>
      <c r="AE85" s="61"/>
      <c r="AF85" s="61"/>
      <c r="AG85" s="61"/>
      <c r="AH85" s="304"/>
      <c r="AI85" s="61"/>
      <c r="AJ85" s="61"/>
      <c r="AK85" s="61"/>
      <c r="AL85" s="61"/>
      <c r="AM85" s="61"/>
      <c r="AN85" s="61"/>
      <c r="AO85" s="61"/>
      <c r="AP85" s="61"/>
      <c r="AQ85" s="61"/>
      <c r="AR85" s="61"/>
      <c r="AS85" s="61"/>
      <c r="AT85" s="61"/>
      <c r="AU85" s="61"/>
      <c r="AV85" s="61"/>
      <c r="AW85" s="61"/>
      <c r="AX85" s="61"/>
      <c r="AY85" s="61"/>
      <c r="AZ85" s="61"/>
      <c r="BA85" s="61"/>
      <c r="BB85" s="61"/>
      <c r="BC85" s="61"/>
      <c r="BD85" s="61"/>
    </row>
    <row r="86" spans="2:56" ht="15.75" customHeight="1" x14ac:dyDescent="0.35">
      <c r="B86" s="65"/>
      <c r="C86" s="36"/>
      <c r="D86" s="293" t="s">
        <v>245</v>
      </c>
      <c r="E86" s="523">
        <f t="shared" si="6"/>
        <v>0</v>
      </c>
      <c r="F86" s="523"/>
      <c r="G86" s="518">
        <f t="shared" si="7"/>
        <v>0</v>
      </c>
      <c r="H86" s="518"/>
      <c r="I86" s="47"/>
      <c r="J86" s="47"/>
      <c r="K86" s="67"/>
      <c r="L86" s="294"/>
      <c r="N86" s="295"/>
      <c r="O86" s="296"/>
      <c r="P86" s="127"/>
      <c r="Q86" s="293" t="s">
        <v>235</v>
      </c>
      <c r="R86" s="293">
        <v>1</v>
      </c>
      <c r="S86" s="293">
        <v>0</v>
      </c>
      <c r="T86" s="293">
        <f t="shared" ref="T86:T98" si="11">R86-S86</f>
        <v>1</v>
      </c>
      <c r="U86" s="293">
        <v>4</v>
      </c>
      <c r="V86" s="293">
        <f>V85</f>
        <v>25</v>
      </c>
      <c r="W86" s="494">
        <f t="shared" si="8"/>
        <v>1</v>
      </c>
      <c r="X86" s="494"/>
      <c r="Y86" s="293">
        <f>Y85</f>
        <v>1</v>
      </c>
      <c r="Z86" s="302">
        <f t="shared" si="9"/>
        <v>0</v>
      </c>
      <c r="AA86" s="301"/>
      <c r="AB86" s="302">
        <f t="shared" si="10"/>
        <v>0</v>
      </c>
      <c r="AC86" s="74"/>
      <c r="AE86" s="61"/>
      <c r="AF86" s="61"/>
      <c r="AG86" s="61"/>
      <c r="AH86" s="304"/>
      <c r="AI86" s="61"/>
      <c r="AJ86" s="61"/>
      <c r="AK86" s="61"/>
      <c r="AL86" s="61"/>
      <c r="AM86" s="61"/>
      <c r="AN86" s="61"/>
      <c r="AO86" s="61"/>
      <c r="AP86" s="61"/>
      <c r="AQ86" s="61"/>
      <c r="AR86" s="61"/>
      <c r="AS86" s="61"/>
      <c r="AT86" s="61"/>
      <c r="AU86" s="61"/>
      <c r="AV86" s="61"/>
      <c r="AW86" s="61"/>
      <c r="AX86" s="61"/>
      <c r="AY86" s="61"/>
      <c r="AZ86" s="61"/>
      <c r="BA86" s="61"/>
      <c r="BB86" s="61"/>
      <c r="BC86" s="61"/>
      <c r="BD86" s="61"/>
    </row>
    <row r="87" spans="2:56" ht="15.5" x14ac:dyDescent="0.35">
      <c r="B87" s="65"/>
      <c r="C87" s="36"/>
      <c r="D87" s="293" t="s">
        <v>246</v>
      </c>
      <c r="E87" s="523">
        <f t="shared" si="6"/>
        <v>0</v>
      </c>
      <c r="F87" s="523"/>
      <c r="G87" s="518">
        <f t="shared" si="7"/>
        <v>0</v>
      </c>
      <c r="H87" s="518"/>
      <c r="I87" s="47"/>
      <c r="J87" s="47"/>
      <c r="K87" s="67"/>
      <c r="L87" s="294"/>
      <c r="N87" s="295"/>
      <c r="O87" s="296"/>
      <c r="P87" s="127"/>
      <c r="Q87" s="293" t="s">
        <v>236</v>
      </c>
      <c r="R87" s="293">
        <v>1</v>
      </c>
      <c r="S87" s="293">
        <v>0</v>
      </c>
      <c r="T87" s="293">
        <f t="shared" si="11"/>
        <v>1</v>
      </c>
      <c r="U87" s="293">
        <v>1</v>
      </c>
      <c r="V87" s="293">
        <f t="shared" ref="V87:Y98" si="12">V86</f>
        <v>25</v>
      </c>
      <c r="W87" s="494">
        <f t="shared" si="8"/>
        <v>1</v>
      </c>
      <c r="X87" s="494"/>
      <c r="Y87" s="293">
        <f t="shared" si="12"/>
        <v>1</v>
      </c>
      <c r="Z87" s="302">
        <f t="shared" si="9"/>
        <v>0</v>
      </c>
      <c r="AA87" s="301"/>
      <c r="AB87" s="302">
        <f t="shared" si="10"/>
        <v>0</v>
      </c>
      <c r="AC87" s="74"/>
      <c r="AE87" s="61"/>
      <c r="AF87" s="61"/>
      <c r="AG87" s="61"/>
      <c r="AH87" s="304"/>
      <c r="AI87" s="61"/>
      <c r="AJ87" s="61"/>
      <c r="AK87" s="61"/>
      <c r="AL87" s="61"/>
      <c r="AM87" s="61"/>
      <c r="AN87" s="61"/>
      <c r="AO87" s="61"/>
      <c r="AP87" s="61"/>
      <c r="AQ87" s="61"/>
      <c r="AR87" s="61"/>
      <c r="AS87" s="61"/>
      <c r="AT87" s="61"/>
      <c r="AU87" s="61"/>
      <c r="AV87" s="61"/>
      <c r="AW87" s="61"/>
      <c r="AX87" s="61"/>
      <c r="AY87" s="61"/>
      <c r="AZ87" s="61"/>
      <c r="BA87" s="61"/>
      <c r="BB87" s="61"/>
      <c r="BC87" s="61"/>
      <c r="BD87" s="61"/>
    </row>
    <row r="88" spans="2:56" ht="15.5" x14ac:dyDescent="0.35">
      <c r="B88" s="65"/>
      <c r="C88" s="36"/>
      <c r="D88" s="293" t="s">
        <v>247</v>
      </c>
      <c r="E88" s="523">
        <f t="shared" si="6"/>
        <v>0</v>
      </c>
      <c r="F88" s="523"/>
      <c r="G88" s="518">
        <f t="shared" si="7"/>
        <v>0</v>
      </c>
      <c r="H88" s="518"/>
      <c r="I88" s="47"/>
      <c r="J88" s="47"/>
      <c r="K88" s="67"/>
      <c r="L88" s="294"/>
      <c r="N88" s="295"/>
      <c r="O88" s="296"/>
      <c r="P88" s="127"/>
      <c r="Q88" s="293" t="s">
        <v>237</v>
      </c>
      <c r="R88" s="293">
        <v>1</v>
      </c>
      <c r="S88" s="293">
        <v>0</v>
      </c>
      <c r="T88" s="293">
        <f t="shared" si="11"/>
        <v>1</v>
      </c>
      <c r="U88" s="293">
        <v>1</v>
      </c>
      <c r="V88" s="293">
        <f t="shared" si="12"/>
        <v>25</v>
      </c>
      <c r="W88" s="494">
        <f t="shared" si="8"/>
        <v>1</v>
      </c>
      <c r="X88" s="494"/>
      <c r="Y88" s="293">
        <f t="shared" si="12"/>
        <v>1</v>
      </c>
      <c r="Z88" s="302">
        <f t="shared" si="9"/>
        <v>0</v>
      </c>
      <c r="AA88" s="301"/>
      <c r="AB88" s="302">
        <f t="shared" si="10"/>
        <v>0</v>
      </c>
      <c r="AC88" s="74"/>
      <c r="AE88" s="61"/>
      <c r="AF88" s="61"/>
      <c r="AG88" s="61"/>
      <c r="AH88" s="304"/>
      <c r="AI88" s="61"/>
      <c r="AJ88" s="61"/>
      <c r="AK88" s="61"/>
      <c r="AL88" s="61"/>
      <c r="AM88" s="61"/>
      <c r="AN88" s="61"/>
      <c r="AO88" s="61"/>
      <c r="AP88" s="61"/>
      <c r="AQ88" s="61"/>
      <c r="AR88" s="61"/>
      <c r="AS88" s="61"/>
      <c r="AT88" s="61"/>
      <c r="AU88" s="61"/>
      <c r="AV88" s="61"/>
      <c r="AW88" s="61"/>
      <c r="AX88" s="61"/>
      <c r="AY88" s="61"/>
      <c r="AZ88" s="61"/>
      <c r="BA88" s="61"/>
      <c r="BB88" s="61"/>
      <c r="BC88" s="61"/>
      <c r="BD88" s="61"/>
    </row>
    <row r="89" spans="2:56" ht="15.65" customHeight="1" x14ac:dyDescent="0.35">
      <c r="B89" s="65"/>
      <c r="C89" s="36"/>
      <c r="D89" s="110"/>
      <c r="E89" s="110"/>
      <c r="F89" s="110"/>
      <c r="G89" s="110"/>
      <c r="H89" s="120"/>
      <c r="I89" s="47"/>
      <c r="J89" s="47"/>
      <c r="K89" s="67"/>
      <c r="L89" s="294"/>
      <c r="N89" s="295"/>
      <c r="O89" s="296"/>
      <c r="P89" s="127"/>
      <c r="Q89" s="293" t="s">
        <v>122</v>
      </c>
      <c r="R89" s="293">
        <v>0</v>
      </c>
      <c r="S89" s="293">
        <v>0</v>
      </c>
      <c r="T89" s="293">
        <f t="shared" si="11"/>
        <v>0</v>
      </c>
      <c r="U89" s="293">
        <v>1</v>
      </c>
      <c r="V89" s="293">
        <f t="shared" si="12"/>
        <v>25</v>
      </c>
      <c r="W89" s="494">
        <f t="shared" si="8"/>
        <v>1</v>
      </c>
      <c r="X89" s="494"/>
      <c r="Y89" s="293">
        <f t="shared" si="12"/>
        <v>1</v>
      </c>
      <c r="Z89" s="302">
        <f t="shared" si="9"/>
        <v>0</v>
      </c>
      <c r="AA89" s="301"/>
      <c r="AB89" s="302">
        <f t="shared" si="10"/>
        <v>0</v>
      </c>
      <c r="AC89" s="74"/>
      <c r="AE89" s="61"/>
      <c r="AF89" s="61"/>
      <c r="AG89" s="61"/>
      <c r="AH89" s="304"/>
      <c r="AI89" s="61"/>
      <c r="AJ89" s="61"/>
      <c r="AK89" s="61"/>
      <c r="AL89" s="61"/>
      <c r="AM89" s="61"/>
      <c r="AN89" s="61"/>
      <c r="AO89" s="61"/>
      <c r="AP89" s="61"/>
      <c r="AQ89" s="61"/>
      <c r="AR89" s="61"/>
      <c r="AS89" s="61"/>
      <c r="AT89" s="61"/>
      <c r="AU89" s="61"/>
      <c r="AV89" s="61"/>
      <c r="AW89" s="61"/>
      <c r="AX89" s="61"/>
      <c r="AY89" s="61"/>
      <c r="AZ89" s="61"/>
      <c r="BA89" s="61"/>
      <c r="BB89" s="61"/>
      <c r="BC89" s="61"/>
      <c r="BD89" s="61"/>
    </row>
    <row r="90" spans="2:56" ht="15.5" x14ac:dyDescent="0.35">
      <c r="B90" s="65"/>
      <c r="C90" s="520" t="s">
        <v>251</v>
      </c>
      <c r="D90" s="520"/>
      <c r="E90" s="520"/>
      <c r="F90" s="520"/>
      <c r="G90" s="520"/>
      <c r="H90" s="520"/>
      <c r="I90" s="520"/>
      <c r="J90" s="520"/>
      <c r="K90" s="67"/>
      <c r="L90" s="294"/>
      <c r="M90" s="295"/>
      <c r="N90" s="295"/>
      <c r="O90" s="296"/>
      <c r="P90" s="127"/>
      <c r="Q90" s="293" t="s">
        <v>122</v>
      </c>
      <c r="R90" s="293">
        <v>1</v>
      </c>
      <c r="S90" s="293">
        <v>0</v>
      </c>
      <c r="T90" s="293">
        <f t="shared" si="11"/>
        <v>1</v>
      </c>
      <c r="U90" s="293">
        <v>4</v>
      </c>
      <c r="V90" s="293">
        <f t="shared" si="12"/>
        <v>25</v>
      </c>
      <c r="W90" s="494">
        <f t="shared" si="8"/>
        <v>1</v>
      </c>
      <c r="X90" s="494"/>
      <c r="Y90" s="293">
        <f t="shared" si="12"/>
        <v>1</v>
      </c>
      <c r="Z90" s="302">
        <f t="shared" si="9"/>
        <v>0</v>
      </c>
      <c r="AA90" s="301"/>
      <c r="AB90" s="302">
        <f t="shared" si="10"/>
        <v>0</v>
      </c>
      <c r="AC90" s="74"/>
      <c r="AE90" s="61"/>
      <c r="AF90" s="61"/>
      <c r="AG90" s="61"/>
      <c r="AH90" s="304"/>
      <c r="AI90" s="61"/>
      <c r="AJ90" s="61"/>
      <c r="AK90" s="61"/>
      <c r="AL90" s="61"/>
      <c r="AM90" s="61"/>
      <c r="AN90" s="61"/>
      <c r="AO90" s="61"/>
      <c r="AP90" s="61"/>
      <c r="AQ90" s="61"/>
      <c r="AR90" s="61"/>
      <c r="AS90" s="61"/>
      <c r="AT90" s="61"/>
      <c r="AU90" s="61"/>
      <c r="AV90" s="61"/>
      <c r="AW90" s="61"/>
      <c r="AX90" s="61"/>
      <c r="AY90" s="61"/>
      <c r="AZ90" s="61"/>
      <c r="BA90" s="61"/>
      <c r="BB90" s="61"/>
      <c r="BC90" s="61"/>
      <c r="BD90" s="61"/>
    </row>
    <row r="91" spans="2:56" ht="15.5" x14ac:dyDescent="0.35">
      <c r="B91" s="65"/>
      <c r="C91" s="36"/>
      <c r="D91" s="519" t="s">
        <v>242</v>
      </c>
      <c r="E91" s="519"/>
      <c r="F91" s="519"/>
      <c r="G91" s="301"/>
      <c r="H91" s="498" t="s">
        <v>243</v>
      </c>
      <c r="I91" s="498"/>
      <c r="J91" s="498"/>
      <c r="K91" s="67"/>
      <c r="P91" s="127"/>
      <c r="Q91" s="293" t="s">
        <v>239</v>
      </c>
      <c r="R91" s="293">
        <v>1</v>
      </c>
      <c r="S91" s="293">
        <v>0</v>
      </c>
      <c r="T91" s="293">
        <f t="shared" si="11"/>
        <v>1</v>
      </c>
      <c r="U91" s="293">
        <v>4</v>
      </c>
      <c r="V91" s="293">
        <f t="shared" si="12"/>
        <v>25</v>
      </c>
      <c r="W91" s="494">
        <f t="shared" si="8"/>
        <v>1</v>
      </c>
      <c r="X91" s="494"/>
      <c r="Y91" s="293">
        <f t="shared" si="12"/>
        <v>1</v>
      </c>
      <c r="Z91" s="302">
        <f t="shared" si="9"/>
        <v>0</v>
      </c>
      <c r="AA91" s="301"/>
      <c r="AB91" s="302">
        <f t="shared" si="10"/>
        <v>0</v>
      </c>
      <c r="AC91" s="74"/>
      <c r="AE91" s="61"/>
      <c r="AF91" s="61"/>
      <c r="AG91" s="61"/>
      <c r="AH91" s="304"/>
      <c r="AI91" s="61"/>
      <c r="AJ91" s="61"/>
      <c r="AK91" s="61"/>
      <c r="AL91" s="61"/>
      <c r="AM91" s="61"/>
      <c r="AN91" s="61"/>
      <c r="AO91" s="61"/>
      <c r="AP91" s="61"/>
      <c r="AQ91" s="61"/>
      <c r="AR91" s="61"/>
      <c r="AS91" s="61"/>
      <c r="AT91" s="61"/>
      <c r="AU91" s="61"/>
      <c r="AV91" s="61"/>
      <c r="AW91" s="61"/>
      <c r="AX91" s="61"/>
      <c r="AY91" s="61"/>
      <c r="AZ91" s="61"/>
      <c r="BA91" s="61"/>
      <c r="BB91" s="61"/>
      <c r="BC91" s="61"/>
      <c r="BD91" s="61"/>
    </row>
    <row r="92" spans="2:56" ht="15.5" x14ac:dyDescent="0.35">
      <c r="B92" s="65"/>
      <c r="C92" s="344" t="s">
        <v>99</v>
      </c>
      <c r="D92" s="344" t="s">
        <v>252</v>
      </c>
      <c r="E92" s="344" t="s">
        <v>253</v>
      </c>
      <c r="F92" s="344" t="s">
        <v>254</v>
      </c>
      <c r="G92" s="301"/>
      <c r="H92" s="344" t="s">
        <v>252</v>
      </c>
      <c r="I92" s="344" t="s">
        <v>253</v>
      </c>
      <c r="J92" s="344" t="s">
        <v>254</v>
      </c>
      <c r="K92" s="67"/>
      <c r="P92" s="127"/>
      <c r="Q92" s="293" t="s">
        <v>240</v>
      </c>
      <c r="R92" s="293">
        <v>1</v>
      </c>
      <c r="S92" s="293">
        <v>0</v>
      </c>
      <c r="T92" s="293">
        <f t="shared" si="11"/>
        <v>1</v>
      </c>
      <c r="U92" s="293">
        <v>4</v>
      </c>
      <c r="V92" s="293">
        <f t="shared" si="12"/>
        <v>25</v>
      </c>
      <c r="W92" s="494">
        <f t="shared" si="8"/>
        <v>1</v>
      </c>
      <c r="X92" s="494"/>
      <c r="Y92" s="293">
        <f t="shared" si="12"/>
        <v>1</v>
      </c>
      <c r="Z92" s="302">
        <f t="shared" si="9"/>
        <v>0</v>
      </c>
      <c r="AA92" s="301"/>
      <c r="AB92" s="302">
        <f t="shared" si="10"/>
        <v>0</v>
      </c>
      <c r="AC92" s="74"/>
      <c r="AE92" s="61"/>
      <c r="AF92" s="61"/>
      <c r="AG92" s="61"/>
      <c r="AH92" s="304"/>
      <c r="AI92" s="61"/>
      <c r="AJ92" s="61"/>
      <c r="AK92" s="61"/>
      <c r="AL92" s="61"/>
      <c r="AM92" s="61"/>
      <c r="AN92" s="61"/>
      <c r="AO92" s="61"/>
      <c r="AP92" s="61"/>
      <c r="AQ92" s="61"/>
      <c r="AR92" s="61"/>
      <c r="AS92" s="61"/>
      <c r="AT92" s="61"/>
      <c r="AU92" s="61"/>
      <c r="AV92" s="61"/>
      <c r="AW92" s="61"/>
      <c r="AX92" s="61"/>
      <c r="AY92" s="61"/>
      <c r="AZ92" s="61"/>
      <c r="BA92" s="61"/>
      <c r="BB92" s="61"/>
      <c r="BC92" s="61"/>
      <c r="BD92" s="61"/>
    </row>
    <row r="93" spans="2:56" ht="15.5" x14ac:dyDescent="0.35">
      <c r="B93" s="65"/>
      <c r="C93" s="293" t="s">
        <v>233</v>
      </c>
      <c r="D93" s="303">
        <f t="shared" ref="D93:D104" si="13">ROUNDDOWN($E77*0.5326,0)</f>
        <v>0</v>
      </c>
      <c r="E93" s="303">
        <f t="shared" ref="E93:E104" si="14">ROUNDDOWN($E77*0.4575,0)</f>
        <v>0</v>
      </c>
      <c r="F93" s="303">
        <f t="shared" ref="F93:F104" si="15">ROUNDDOWN($E77*0.0099,0)</f>
        <v>0</v>
      </c>
      <c r="G93" s="301"/>
      <c r="H93" s="303">
        <f>ROUNDDOWN($G77*0.5326,0)</f>
        <v>0</v>
      </c>
      <c r="I93" s="303">
        <f>ROUNDDOWN($G77*0.4575,0)</f>
        <v>0</v>
      </c>
      <c r="J93" s="303">
        <f>ROUNDDOWN($G77*0.0099,0)</f>
        <v>0</v>
      </c>
      <c r="K93" s="67"/>
      <c r="P93" s="127"/>
      <c r="Q93" s="293" t="s">
        <v>241</v>
      </c>
      <c r="R93" s="293">
        <v>1</v>
      </c>
      <c r="S93" s="293">
        <v>0</v>
      </c>
      <c r="T93" s="293">
        <f t="shared" si="11"/>
        <v>1</v>
      </c>
      <c r="U93" s="293">
        <v>4</v>
      </c>
      <c r="V93" s="293">
        <f t="shared" si="12"/>
        <v>25</v>
      </c>
      <c r="W93" s="494">
        <f t="shared" si="8"/>
        <v>1</v>
      </c>
      <c r="X93" s="494"/>
      <c r="Y93" s="293">
        <f t="shared" si="12"/>
        <v>1</v>
      </c>
      <c r="Z93" s="302">
        <f t="shared" si="9"/>
        <v>0</v>
      </c>
      <c r="AA93" s="301"/>
      <c r="AB93" s="302">
        <f t="shared" si="10"/>
        <v>0</v>
      </c>
      <c r="AC93" s="74"/>
      <c r="AE93" s="61"/>
      <c r="AF93" s="61"/>
      <c r="AG93" s="61"/>
      <c r="AH93" s="304"/>
      <c r="AI93" s="61"/>
      <c r="AJ93" s="61"/>
      <c r="AK93" s="61"/>
      <c r="AL93" s="61"/>
      <c r="AM93" s="61"/>
      <c r="AN93" s="61"/>
      <c r="AO93" s="61"/>
      <c r="AP93" s="61"/>
      <c r="AQ93" s="61"/>
      <c r="AR93" s="61"/>
      <c r="AS93" s="61"/>
      <c r="AT93" s="61"/>
      <c r="AU93" s="61"/>
      <c r="AV93" s="61"/>
      <c r="AW93" s="61"/>
      <c r="AX93" s="61"/>
      <c r="AY93" s="61"/>
      <c r="AZ93" s="61"/>
      <c r="BA93" s="61"/>
      <c r="BB93" s="61"/>
      <c r="BC93" s="61"/>
      <c r="BD93" s="61"/>
    </row>
    <row r="94" spans="2:56" ht="15.5" x14ac:dyDescent="0.35">
      <c r="B94" s="65"/>
      <c r="C94" s="293" t="s">
        <v>235</v>
      </c>
      <c r="D94" s="303">
        <f t="shared" si="13"/>
        <v>0</v>
      </c>
      <c r="E94" s="303">
        <f t="shared" si="14"/>
        <v>0</v>
      </c>
      <c r="F94" s="303">
        <f t="shared" si="15"/>
        <v>0</v>
      </c>
      <c r="G94" s="301"/>
      <c r="H94" s="303">
        <f t="shared" ref="H94:H104" si="16">ROUNDDOWN($G78*0.5326,0)</f>
        <v>0</v>
      </c>
      <c r="I94" s="303">
        <f t="shared" ref="I94:I104" si="17">ROUNDDOWN($G78*0.4575,0)</f>
        <v>0</v>
      </c>
      <c r="J94" s="303">
        <f t="shared" ref="J94:J104" si="18">ROUNDDOWN($G78*0.0099,0)</f>
        <v>0</v>
      </c>
      <c r="K94" s="67"/>
      <c r="P94" s="127"/>
      <c r="Q94" s="293" t="s">
        <v>244</v>
      </c>
      <c r="R94" s="293">
        <v>1</v>
      </c>
      <c r="S94" s="293">
        <v>0</v>
      </c>
      <c r="T94" s="293">
        <f t="shared" si="11"/>
        <v>1</v>
      </c>
      <c r="U94" s="293">
        <v>4</v>
      </c>
      <c r="V94" s="293">
        <f t="shared" si="12"/>
        <v>25</v>
      </c>
      <c r="W94" s="494">
        <f t="shared" si="8"/>
        <v>1</v>
      </c>
      <c r="X94" s="494"/>
      <c r="Y94" s="293">
        <f t="shared" si="12"/>
        <v>1</v>
      </c>
      <c r="Z94" s="302">
        <f t="shared" si="9"/>
        <v>0</v>
      </c>
      <c r="AA94" s="301"/>
      <c r="AB94" s="302">
        <f t="shared" si="10"/>
        <v>0</v>
      </c>
      <c r="AC94" s="74"/>
      <c r="AE94" s="61"/>
      <c r="AF94" s="61"/>
      <c r="AG94" s="61"/>
      <c r="AH94" s="304"/>
      <c r="AI94" s="61"/>
      <c r="AJ94" s="61"/>
      <c r="AK94" s="61"/>
      <c r="AL94" s="61"/>
      <c r="AM94" s="61"/>
      <c r="AN94" s="61"/>
      <c r="AO94" s="61"/>
      <c r="AP94" s="61"/>
      <c r="AQ94" s="61"/>
      <c r="AR94" s="61"/>
      <c r="AS94" s="61"/>
      <c r="AT94" s="61"/>
      <c r="AU94" s="61"/>
      <c r="AV94" s="61"/>
      <c r="AW94" s="61"/>
      <c r="AX94" s="61"/>
      <c r="AY94" s="61"/>
      <c r="AZ94" s="61"/>
      <c r="BA94" s="61"/>
      <c r="BB94" s="61"/>
      <c r="BC94" s="61"/>
      <c r="BD94" s="61"/>
    </row>
    <row r="95" spans="2:56" ht="15.5" x14ac:dyDescent="0.35">
      <c r="B95" s="65"/>
      <c r="C95" s="293" t="s">
        <v>236</v>
      </c>
      <c r="D95" s="303">
        <f t="shared" si="13"/>
        <v>0</v>
      </c>
      <c r="E95" s="303">
        <f t="shared" si="14"/>
        <v>0</v>
      </c>
      <c r="F95" s="303">
        <f t="shared" si="15"/>
        <v>0</v>
      </c>
      <c r="G95" s="301"/>
      <c r="H95" s="303">
        <f t="shared" si="16"/>
        <v>0</v>
      </c>
      <c r="I95" s="303">
        <f t="shared" si="17"/>
        <v>0</v>
      </c>
      <c r="J95" s="303">
        <f t="shared" si="18"/>
        <v>0</v>
      </c>
      <c r="K95" s="67"/>
      <c r="P95" s="127"/>
      <c r="Q95" s="293" t="s">
        <v>244</v>
      </c>
      <c r="R95" s="293">
        <v>0</v>
      </c>
      <c r="S95" s="293">
        <v>0</v>
      </c>
      <c r="T95" s="293">
        <f t="shared" si="11"/>
        <v>0</v>
      </c>
      <c r="U95" s="293">
        <v>1</v>
      </c>
      <c r="V95" s="293">
        <f t="shared" si="12"/>
        <v>25</v>
      </c>
      <c r="W95" s="494">
        <f t="shared" si="8"/>
        <v>1</v>
      </c>
      <c r="X95" s="494"/>
      <c r="Y95" s="293">
        <f t="shared" si="12"/>
        <v>1</v>
      </c>
      <c r="Z95" s="302">
        <f t="shared" si="9"/>
        <v>0</v>
      </c>
      <c r="AA95" s="301"/>
      <c r="AB95" s="302">
        <f t="shared" si="10"/>
        <v>0</v>
      </c>
      <c r="AC95" s="74"/>
      <c r="AE95" s="61"/>
      <c r="AF95" s="61"/>
      <c r="AG95" s="61"/>
      <c r="AH95" s="304"/>
      <c r="AI95" s="61"/>
      <c r="AJ95" s="61"/>
      <c r="AK95" s="61"/>
      <c r="AL95" s="61"/>
      <c r="AM95" s="61"/>
      <c r="AN95" s="61"/>
      <c r="AO95" s="61"/>
      <c r="AP95" s="61"/>
      <c r="AQ95" s="61"/>
      <c r="AR95" s="61"/>
      <c r="AS95" s="61"/>
      <c r="AT95" s="61"/>
      <c r="AU95" s="61"/>
      <c r="AV95" s="61"/>
      <c r="AW95" s="61"/>
      <c r="AX95" s="61"/>
      <c r="AY95" s="61"/>
      <c r="AZ95" s="61"/>
      <c r="BA95" s="61"/>
      <c r="BB95" s="61"/>
      <c r="BC95" s="61"/>
      <c r="BD95" s="61"/>
    </row>
    <row r="96" spans="2:56" ht="15.75" customHeight="1" x14ac:dyDescent="0.35">
      <c r="B96" s="65"/>
      <c r="C96" s="293" t="s">
        <v>237</v>
      </c>
      <c r="D96" s="303">
        <f t="shared" si="13"/>
        <v>0</v>
      </c>
      <c r="E96" s="303">
        <f t="shared" si="14"/>
        <v>0</v>
      </c>
      <c r="F96" s="303">
        <f t="shared" si="15"/>
        <v>0</v>
      </c>
      <c r="G96" s="301"/>
      <c r="H96" s="303">
        <f t="shared" si="16"/>
        <v>0</v>
      </c>
      <c r="I96" s="303">
        <f t="shared" si="17"/>
        <v>0</v>
      </c>
      <c r="J96" s="303">
        <f t="shared" si="18"/>
        <v>0</v>
      </c>
      <c r="K96" s="67"/>
      <c r="P96" s="127"/>
      <c r="Q96" s="293" t="s">
        <v>245</v>
      </c>
      <c r="R96" s="293">
        <v>1</v>
      </c>
      <c r="S96" s="293">
        <v>0</v>
      </c>
      <c r="T96" s="293">
        <f t="shared" si="11"/>
        <v>1</v>
      </c>
      <c r="U96" s="293">
        <v>1</v>
      </c>
      <c r="V96" s="293">
        <f t="shared" si="12"/>
        <v>25</v>
      </c>
      <c r="W96" s="494">
        <f t="shared" si="8"/>
        <v>1</v>
      </c>
      <c r="X96" s="494"/>
      <c r="Y96" s="293">
        <f t="shared" si="12"/>
        <v>1</v>
      </c>
      <c r="Z96" s="302">
        <f t="shared" si="9"/>
        <v>0</v>
      </c>
      <c r="AA96" s="301"/>
      <c r="AB96" s="302">
        <f t="shared" si="10"/>
        <v>0</v>
      </c>
      <c r="AC96" s="74"/>
      <c r="AE96" s="61"/>
      <c r="AF96" s="61"/>
      <c r="AG96" s="61"/>
      <c r="AH96" s="304"/>
      <c r="AI96" s="61"/>
      <c r="AJ96" s="61"/>
      <c r="AK96" s="61"/>
      <c r="AL96" s="61"/>
      <c r="AM96" s="61"/>
      <c r="AN96" s="61"/>
      <c r="AO96" s="61"/>
      <c r="AP96" s="61"/>
      <c r="AQ96" s="61"/>
      <c r="AR96" s="61"/>
      <c r="AS96" s="61"/>
      <c r="AT96" s="61"/>
      <c r="AU96" s="61"/>
      <c r="AV96" s="61"/>
      <c r="AW96" s="61"/>
      <c r="AX96" s="61"/>
      <c r="AY96" s="61"/>
      <c r="AZ96" s="61"/>
      <c r="BA96" s="61"/>
      <c r="BB96" s="61"/>
      <c r="BC96" s="61"/>
      <c r="BD96" s="61"/>
    </row>
    <row r="97" spans="1:56" ht="15.5" x14ac:dyDescent="0.35">
      <c r="B97" s="65"/>
      <c r="C97" s="293" t="s">
        <v>122</v>
      </c>
      <c r="D97" s="303">
        <f t="shared" si="13"/>
        <v>0</v>
      </c>
      <c r="E97" s="303">
        <f t="shared" si="14"/>
        <v>0</v>
      </c>
      <c r="F97" s="303">
        <f t="shared" si="15"/>
        <v>0</v>
      </c>
      <c r="G97" s="301"/>
      <c r="H97" s="303">
        <f t="shared" si="16"/>
        <v>0</v>
      </c>
      <c r="I97" s="303">
        <f t="shared" si="17"/>
        <v>0</v>
      </c>
      <c r="J97" s="303">
        <f t="shared" si="18"/>
        <v>0</v>
      </c>
      <c r="K97" s="67"/>
      <c r="P97" s="127"/>
      <c r="Q97" s="293" t="s">
        <v>246</v>
      </c>
      <c r="R97" s="293">
        <v>1</v>
      </c>
      <c r="S97" s="293">
        <v>0</v>
      </c>
      <c r="T97" s="293">
        <f t="shared" si="11"/>
        <v>1</v>
      </c>
      <c r="U97" s="293">
        <v>1</v>
      </c>
      <c r="V97" s="293">
        <f t="shared" si="12"/>
        <v>25</v>
      </c>
      <c r="W97" s="494">
        <f t="shared" si="8"/>
        <v>1</v>
      </c>
      <c r="X97" s="494"/>
      <c r="Y97" s="293">
        <f t="shared" si="12"/>
        <v>1</v>
      </c>
      <c r="Z97" s="302">
        <f t="shared" si="9"/>
        <v>0</v>
      </c>
      <c r="AA97" s="301"/>
      <c r="AB97" s="302">
        <f t="shared" si="10"/>
        <v>0</v>
      </c>
      <c r="AC97" s="74"/>
      <c r="AE97" s="61"/>
      <c r="AF97" s="61"/>
      <c r="AG97" s="61"/>
      <c r="AH97" s="304"/>
      <c r="AI97" s="61"/>
      <c r="AJ97" s="61"/>
      <c r="AK97" s="61"/>
      <c r="AL97" s="61"/>
      <c r="AM97" s="61"/>
      <c r="AN97" s="61"/>
      <c r="AO97" s="61"/>
      <c r="AP97" s="61"/>
      <c r="AQ97" s="61"/>
      <c r="AR97" s="61"/>
      <c r="AS97" s="61"/>
      <c r="AT97" s="61"/>
      <c r="AU97" s="61"/>
      <c r="AV97" s="61"/>
      <c r="AW97" s="61"/>
      <c r="AX97" s="61"/>
      <c r="AY97" s="61"/>
      <c r="AZ97" s="61"/>
      <c r="BA97" s="61"/>
      <c r="BB97" s="61"/>
      <c r="BC97" s="61"/>
      <c r="BD97" s="61"/>
    </row>
    <row r="98" spans="1:56" ht="15.5" x14ac:dyDescent="0.35">
      <c r="B98" s="65"/>
      <c r="C98" s="293" t="s">
        <v>239</v>
      </c>
      <c r="D98" s="303">
        <f t="shared" si="13"/>
        <v>0</v>
      </c>
      <c r="E98" s="303">
        <f t="shared" si="14"/>
        <v>0</v>
      </c>
      <c r="F98" s="303">
        <f t="shared" si="15"/>
        <v>0</v>
      </c>
      <c r="G98" s="301"/>
      <c r="H98" s="303">
        <f t="shared" si="16"/>
        <v>0</v>
      </c>
      <c r="I98" s="303">
        <f t="shared" si="17"/>
        <v>0</v>
      </c>
      <c r="J98" s="303">
        <f t="shared" si="18"/>
        <v>0</v>
      </c>
      <c r="K98" s="67"/>
      <c r="P98" s="127"/>
      <c r="Q98" s="293" t="s">
        <v>247</v>
      </c>
      <c r="R98" s="293">
        <v>1</v>
      </c>
      <c r="S98" s="293">
        <v>0</v>
      </c>
      <c r="T98" s="293">
        <f t="shared" si="11"/>
        <v>1</v>
      </c>
      <c r="U98" s="293">
        <v>4</v>
      </c>
      <c r="V98" s="293">
        <f t="shared" si="12"/>
        <v>25</v>
      </c>
      <c r="W98" s="494">
        <f t="shared" si="8"/>
        <v>1</v>
      </c>
      <c r="X98" s="494"/>
      <c r="Y98" s="293">
        <f t="shared" si="12"/>
        <v>1</v>
      </c>
      <c r="Z98" s="302">
        <f t="shared" si="9"/>
        <v>0</v>
      </c>
      <c r="AA98" s="301"/>
      <c r="AB98" s="302">
        <f t="shared" si="10"/>
        <v>0</v>
      </c>
      <c r="AC98" s="74"/>
      <c r="AE98" s="61"/>
      <c r="AF98" s="61"/>
      <c r="AG98" s="61"/>
      <c r="AH98" s="304"/>
      <c r="AI98" s="61"/>
      <c r="AJ98" s="61"/>
      <c r="AK98" s="61"/>
      <c r="AL98" s="61"/>
      <c r="AM98" s="61"/>
      <c r="AN98" s="61"/>
      <c r="AO98" s="61"/>
      <c r="AP98" s="61"/>
      <c r="AQ98" s="61"/>
      <c r="AR98" s="61"/>
      <c r="AS98" s="61"/>
      <c r="AT98" s="61"/>
      <c r="AU98" s="61"/>
      <c r="AV98" s="61"/>
      <c r="AW98" s="61"/>
      <c r="AX98" s="61"/>
      <c r="AY98" s="61"/>
      <c r="AZ98" s="61"/>
      <c r="BA98" s="61"/>
      <c r="BB98" s="61"/>
      <c r="BC98" s="61"/>
      <c r="BD98" s="61"/>
    </row>
    <row r="99" spans="1:56" ht="16" thickBot="1" x14ac:dyDescent="0.4">
      <c r="B99" s="65"/>
      <c r="C99" s="293" t="s">
        <v>240</v>
      </c>
      <c r="D99" s="303">
        <f t="shared" si="13"/>
        <v>0</v>
      </c>
      <c r="E99" s="303">
        <f t="shared" si="14"/>
        <v>0</v>
      </c>
      <c r="F99" s="303">
        <f t="shared" si="15"/>
        <v>0</v>
      </c>
      <c r="G99" s="301"/>
      <c r="H99" s="303">
        <f t="shared" si="16"/>
        <v>0</v>
      </c>
      <c r="I99" s="303">
        <f t="shared" si="17"/>
        <v>0</v>
      </c>
      <c r="J99" s="303">
        <f t="shared" si="18"/>
        <v>0</v>
      </c>
      <c r="K99" s="67"/>
      <c r="P99" s="128"/>
      <c r="Q99" s="129"/>
      <c r="R99" s="129"/>
      <c r="S99" s="129"/>
      <c r="T99" s="129"/>
      <c r="U99" s="129"/>
      <c r="V99" s="129"/>
      <c r="W99" s="129"/>
      <c r="X99" s="129"/>
      <c r="Y99" s="129"/>
      <c r="Z99" s="129"/>
      <c r="AA99" s="129"/>
      <c r="AB99" s="129"/>
      <c r="AC99" s="130"/>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row>
    <row r="100" spans="1:56" ht="15.5" x14ac:dyDescent="0.35">
      <c r="B100" s="65"/>
      <c r="C100" s="293" t="s">
        <v>241</v>
      </c>
      <c r="D100" s="303">
        <f t="shared" si="13"/>
        <v>0</v>
      </c>
      <c r="E100" s="303">
        <f t="shared" si="14"/>
        <v>0</v>
      </c>
      <c r="F100" s="303">
        <f t="shared" si="15"/>
        <v>0</v>
      </c>
      <c r="G100" s="301"/>
      <c r="H100" s="303">
        <f t="shared" si="16"/>
        <v>0</v>
      </c>
      <c r="I100" s="303">
        <f t="shared" si="17"/>
        <v>0</v>
      </c>
      <c r="J100" s="303">
        <f t="shared" si="18"/>
        <v>0</v>
      </c>
      <c r="K100" s="67"/>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row>
    <row r="101" spans="1:56" ht="15.5" x14ac:dyDescent="0.35">
      <c r="B101" s="65"/>
      <c r="C101" s="293" t="s">
        <v>244</v>
      </c>
      <c r="D101" s="303">
        <f t="shared" si="13"/>
        <v>0</v>
      </c>
      <c r="E101" s="303">
        <f t="shared" si="14"/>
        <v>0</v>
      </c>
      <c r="F101" s="303">
        <f t="shared" si="15"/>
        <v>0</v>
      </c>
      <c r="G101" s="301"/>
      <c r="H101" s="303">
        <f t="shared" si="16"/>
        <v>0</v>
      </c>
      <c r="I101" s="303">
        <f t="shared" si="17"/>
        <v>0</v>
      </c>
      <c r="J101" s="303">
        <f t="shared" si="18"/>
        <v>0</v>
      </c>
      <c r="K101" s="67"/>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row>
    <row r="102" spans="1:56" ht="15.5" x14ac:dyDescent="0.35">
      <c r="B102" s="65"/>
      <c r="C102" s="293" t="s">
        <v>245</v>
      </c>
      <c r="D102" s="303">
        <f t="shared" si="13"/>
        <v>0</v>
      </c>
      <c r="E102" s="303">
        <f t="shared" si="14"/>
        <v>0</v>
      </c>
      <c r="F102" s="303">
        <f t="shared" si="15"/>
        <v>0</v>
      </c>
      <c r="G102" s="301"/>
      <c r="H102" s="303">
        <f t="shared" si="16"/>
        <v>0</v>
      </c>
      <c r="I102" s="303">
        <f t="shared" si="17"/>
        <v>0</v>
      </c>
      <c r="J102" s="303">
        <f t="shared" si="18"/>
        <v>0</v>
      </c>
      <c r="K102" s="67"/>
      <c r="AD102" s="61"/>
      <c r="AE102" s="61"/>
      <c r="AJ102" s="61"/>
      <c r="AK102" s="61"/>
      <c r="AL102" s="61"/>
      <c r="AM102" s="61"/>
      <c r="AN102" s="61"/>
      <c r="AO102" s="61"/>
      <c r="AP102" s="61"/>
    </row>
    <row r="103" spans="1:56" ht="15.5" x14ac:dyDescent="0.35">
      <c r="B103" s="65"/>
      <c r="C103" s="293" t="s">
        <v>246</v>
      </c>
      <c r="D103" s="303">
        <f t="shared" si="13"/>
        <v>0</v>
      </c>
      <c r="E103" s="303">
        <f t="shared" si="14"/>
        <v>0</v>
      </c>
      <c r="F103" s="303">
        <f t="shared" si="15"/>
        <v>0</v>
      </c>
      <c r="G103" s="301"/>
      <c r="H103" s="303">
        <f t="shared" si="16"/>
        <v>0</v>
      </c>
      <c r="I103" s="303">
        <f t="shared" si="17"/>
        <v>0</v>
      </c>
      <c r="J103" s="303">
        <f t="shared" si="18"/>
        <v>0</v>
      </c>
      <c r="K103" s="67"/>
      <c r="AD103" s="61"/>
      <c r="AE103" s="61"/>
      <c r="AJ103" s="61"/>
      <c r="AK103" s="61"/>
      <c r="AL103" s="61"/>
      <c r="AM103" s="61"/>
      <c r="AN103" s="61"/>
      <c r="AO103" s="61"/>
      <c r="AP103" s="61"/>
    </row>
    <row r="104" spans="1:56" ht="15.5" x14ac:dyDescent="0.35">
      <c r="B104" s="41"/>
      <c r="C104" s="293" t="s">
        <v>247</v>
      </c>
      <c r="D104" s="303">
        <f t="shared" si="13"/>
        <v>0</v>
      </c>
      <c r="E104" s="303">
        <f t="shared" si="14"/>
        <v>0</v>
      </c>
      <c r="F104" s="303">
        <f t="shared" si="15"/>
        <v>0</v>
      </c>
      <c r="G104" s="301"/>
      <c r="H104" s="303">
        <f t="shared" si="16"/>
        <v>0</v>
      </c>
      <c r="I104" s="303">
        <f t="shared" si="17"/>
        <v>0</v>
      </c>
      <c r="J104" s="303">
        <f t="shared" si="18"/>
        <v>0</v>
      </c>
      <c r="K104" s="35"/>
      <c r="AC104" s="61"/>
      <c r="AD104" s="61"/>
      <c r="AI104" s="61"/>
      <c r="AJ104" s="61"/>
      <c r="AK104" s="61"/>
      <c r="AL104" s="61"/>
      <c r="AM104" s="61"/>
      <c r="AN104" s="61"/>
      <c r="AO104" s="61"/>
    </row>
    <row r="105" spans="1:56" ht="15.5" x14ac:dyDescent="0.35">
      <c r="B105" s="41"/>
      <c r="C105" s="293"/>
      <c r="D105" s="303"/>
      <c r="E105" s="303"/>
      <c r="F105" s="303"/>
      <c r="G105" s="301"/>
      <c r="H105" s="303"/>
      <c r="I105" s="303"/>
      <c r="J105" s="303"/>
      <c r="K105" s="35"/>
      <c r="AC105" s="61"/>
      <c r="AD105" s="61"/>
      <c r="AI105" s="61"/>
      <c r="AJ105" s="61"/>
      <c r="AK105" s="61"/>
      <c r="AL105" s="61"/>
      <c r="AM105" s="61"/>
      <c r="AN105" s="61"/>
      <c r="AO105" s="61"/>
    </row>
    <row r="106" spans="1:56" ht="15.5" x14ac:dyDescent="0.35">
      <c r="B106" s="41"/>
      <c r="C106" s="527" t="s">
        <v>255</v>
      </c>
      <c r="D106" s="527"/>
      <c r="E106" s="527"/>
      <c r="F106" s="527"/>
      <c r="G106" s="527"/>
      <c r="H106" s="527"/>
      <c r="I106" s="527"/>
      <c r="J106" s="527"/>
      <c r="K106" s="35"/>
      <c r="AC106" s="61"/>
      <c r="AD106" s="61"/>
      <c r="AI106" s="61"/>
      <c r="AJ106" s="61"/>
      <c r="AK106" s="61"/>
      <c r="AL106" s="61"/>
      <c r="AM106" s="61"/>
      <c r="AN106" s="61"/>
      <c r="AO106" s="61"/>
    </row>
    <row r="107" spans="1:56" ht="15.5" x14ac:dyDescent="0.35">
      <c r="B107" s="41"/>
      <c r="C107" s="527"/>
      <c r="D107" s="527"/>
      <c r="E107" s="527"/>
      <c r="F107" s="527"/>
      <c r="G107" s="527"/>
      <c r="H107" s="527"/>
      <c r="I107" s="527"/>
      <c r="J107" s="527"/>
      <c r="K107" s="35"/>
      <c r="AC107" s="61"/>
      <c r="AD107" s="61"/>
      <c r="AI107" s="61"/>
      <c r="AJ107" s="61"/>
      <c r="AK107" s="61"/>
      <c r="AL107" s="61"/>
      <c r="AM107" s="61"/>
      <c r="AN107" s="61"/>
      <c r="AO107" s="61"/>
    </row>
    <row r="108" spans="1:56" s="104" customFormat="1" ht="15.75" customHeight="1" thickBot="1" x14ac:dyDescent="0.35">
      <c r="A108" s="13"/>
      <c r="B108" s="2"/>
      <c r="C108" s="3"/>
      <c r="D108" s="3"/>
      <c r="E108" s="3"/>
      <c r="F108" s="3"/>
      <c r="G108" s="3"/>
      <c r="H108" s="3"/>
      <c r="I108" s="3"/>
      <c r="J108" s="3"/>
      <c r="K108" s="4"/>
      <c r="P108" s="13"/>
      <c r="Q108" s="13"/>
      <c r="R108" s="13"/>
      <c r="S108" s="13"/>
      <c r="T108" s="13"/>
      <c r="U108" s="13"/>
      <c r="V108" s="13"/>
      <c r="W108" s="13"/>
      <c r="X108" s="13"/>
      <c r="Y108" s="13"/>
      <c r="Z108" s="13"/>
      <c r="AA108" s="13"/>
      <c r="AB108" s="13"/>
      <c r="AC108" s="61"/>
      <c r="AD108" s="61"/>
      <c r="AE108" s="61"/>
      <c r="AF108" s="61"/>
      <c r="AG108" s="61"/>
      <c r="AH108" s="61"/>
      <c r="AI108" s="61"/>
      <c r="AJ108" s="61"/>
      <c r="AK108" s="61"/>
      <c r="AL108" s="61"/>
      <c r="AM108" s="61"/>
      <c r="AN108" s="61"/>
      <c r="AO108" s="61"/>
    </row>
    <row r="109" spans="1:56" ht="14.5" thickBot="1" x14ac:dyDescent="0.35">
      <c r="AC109" s="61"/>
      <c r="AD109" s="61"/>
      <c r="AE109" s="61"/>
      <c r="AF109" s="61"/>
      <c r="AG109" s="61"/>
      <c r="AH109" s="61"/>
      <c r="AI109" s="61"/>
      <c r="AJ109" s="61"/>
      <c r="AK109" s="61"/>
      <c r="AL109" s="61"/>
      <c r="AM109" s="61"/>
      <c r="AN109" s="61"/>
      <c r="AO109" s="61"/>
    </row>
    <row r="110" spans="1:56" x14ac:dyDescent="0.3">
      <c r="B110" s="170" t="str">
        <f>"Version: " &amp; Version</f>
        <v>Version: RD2 FINAL</v>
      </c>
      <c r="C110" s="171"/>
      <c r="D110" s="171"/>
      <c r="E110" s="171"/>
      <c r="F110" s="171"/>
      <c r="G110" s="171"/>
      <c r="H110" s="171"/>
      <c r="I110" s="171"/>
      <c r="J110" s="125"/>
      <c r="K110" s="125"/>
      <c r="L110" s="125"/>
      <c r="M110" s="125"/>
      <c r="N110" s="125"/>
      <c r="O110" s="125"/>
      <c r="P110" s="125"/>
      <c r="Q110" s="172"/>
      <c r="AB110" s="61"/>
      <c r="AC110" s="61"/>
      <c r="AD110" s="61"/>
      <c r="AE110" s="61"/>
      <c r="AF110" s="61"/>
      <c r="AG110" s="61"/>
      <c r="AH110" s="61"/>
      <c r="AI110" s="61"/>
      <c r="AJ110" s="61"/>
      <c r="AK110" s="61"/>
      <c r="AL110" s="61"/>
      <c r="AM110" s="61"/>
      <c r="AN110" s="61"/>
    </row>
    <row r="111" spans="1:56" ht="15" x14ac:dyDescent="0.3">
      <c r="B111" s="173"/>
      <c r="C111" s="72"/>
      <c r="D111" s="72"/>
      <c r="E111" s="72"/>
      <c r="F111" s="72"/>
      <c r="G111" s="72"/>
      <c r="H111" s="173" t="s">
        <v>256</v>
      </c>
      <c r="I111" s="72"/>
      <c r="J111" s="72"/>
      <c r="K111" s="72"/>
      <c r="L111" s="72"/>
      <c r="M111" s="72"/>
      <c r="N111" s="72"/>
      <c r="O111" s="72"/>
      <c r="P111" s="72"/>
      <c r="Q111" s="174"/>
      <c r="AB111" s="61"/>
      <c r="AC111" s="61"/>
      <c r="AD111" s="61"/>
      <c r="AE111" s="61"/>
      <c r="AF111" s="61"/>
      <c r="AG111" s="61"/>
      <c r="AH111" s="61"/>
      <c r="AI111" s="61"/>
      <c r="AJ111" s="61"/>
      <c r="AK111" s="61"/>
      <c r="AL111" s="61"/>
      <c r="AM111" s="61"/>
      <c r="AN111" s="61"/>
    </row>
    <row r="112" spans="1:56" ht="15" x14ac:dyDescent="0.3">
      <c r="B112" s="173"/>
      <c r="C112" s="464" t="s">
        <v>257</v>
      </c>
      <c r="D112" s="464"/>
      <c r="E112" s="464"/>
      <c r="F112" s="464"/>
      <c r="G112" s="464"/>
      <c r="H112" s="464"/>
      <c r="I112" s="464"/>
      <c r="J112" s="464"/>
      <c r="K112" s="464"/>
      <c r="L112" s="464"/>
      <c r="M112" s="464"/>
      <c r="N112" s="464"/>
      <c r="O112" s="464"/>
      <c r="P112" s="72"/>
      <c r="Q112" s="174"/>
      <c r="AA112" s="61"/>
      <c r="AB112" s="61"/>
      <c r="AC112" s="61"/>
      <c r="AD112" s="61"/>
      <c r="AE112" s="61"/>
      <c r="AF112" s="61"/>
      <c r="AG112" s="61"/>
      <c r="AH112" s="61"/>
      <c r="AI112" s="61"/>
      <c r="AJ112" s="61"/>
      <c r="AK112" s="61"/>
      <c r="AL112" s="61"/>
      <c r="AM112" s="61"/>
    </row>
    <row r="113" spans="2:39" ht="15" x14ac:dyDescent="0.3">
      <c r="B113" s="173"/>
      <c r="C113" s="285"/>
      <c r="D113" s="285"/>
      <c r="E113" s="285"/>
      <c r="F113" s="285"/>
      <c r="G113" s="285"/>
      <c r="H113" s="285"/>
      <c r="I113" s="285"/>
      <c r="J113" s="285"/>
      <c r="K113" s="285"/>
      <c r="L113" s="285"/>
      <c r="M113" s="285"/>
      <c r="N113" s="285"/>
      <c r="O113" s="285"/>
      <c r="P113" s="47"/>
      <c r="Q113" s="174"/>
      <c r="AA113" s="61"/>
      <c r="AB113" s="61"/>
      <c r="AC113" s="61"/>
      <c r="AD113" s="61"/>
      <c r="AE113" s="61"/>
      <c r="AF113" s="61"/>
      <c r="AG113" s="61"/>
      <c r="AH113" s="61"/>
      <c r="AI113" s="61"/>
      <c r="AJ113" s="61"/>
      <c r="AK113" s="61"/>
      <c r="AL113" s="61"/>
      <c r="AM113" s="61"/>
    </row>
    <row r="114" spans="2:39" ht="15.5" x14ac:dyDescent="0.35">
      <c r="B114" s="177"/>
      <c r="C114" s="241" t="s">
        <v>26</v>
      </c>
      <c r="D114" s="72"/>
      <c r="E114" s="441" t="str">
        <f>IF(ProjTitle="","Auto-Filled",ProjTitle)</f>
        <v>Auto-Filled</v>
      </c>
      <c r="F114" s="441"/>
      <c r="G114" s="441"/>
      <c r="H114" s="441"/>
      <c r="I114" s="441"/>
      <c r="J114" s="441"/>
      <c r="K114" s="239"/>
      <c r="L114" s="239"/>
      <c r="M114" s="239"/>
      <c r="N114" s="239"/>
      <c r="O114" s="239"/>
      <c r="P114" s="239"/>
      <c r="Q114" s="178"/>
      <c r="R114" s="34" t="str">
        <f>IF(E114="","&lt;&lt;&lt; Enter Information in Part II","")</f>
        <v/>
      </c>
      <c r="AA114" s="61"/>
      <c r="AB114" s="61"/>
      <c r="AC114" s="61"/>
      <c r="AD114" s="61"/>
      <c r="AE114" s="61"/>
      <c r="AF114" s="61"/>
      <c r="AG114" s="61"/>
      <c r="AH114" s="61"/>
      <c r="AI114" s="61"/>
      <c r="AJ114" s="61"/>
      <c r="AK114" s="61"/>
      <c r="AL114" s="61"/>
      <c r="AM114" s="61"/>
    </row>
    <row r="115" spans="2:39" ht="15.5" x14ac:dyDescent="0.35">
      <c r="B115" s="177"/>
      <c r="C115" s="38"/>
      <c r="D115" s="38"/>
      <c r="E115" s="38"/>
      <c r="F115" s="38"/>
      <c r="G115" s="38"/>
      <c r="H115" s="38"/>
      <c r="I115" s="38"/>
      <c r="J115" s="238"/>
      <c r="K115" s="239"/>
      <c r="L115" s="239"/>
      <c r="M115" s="239"/>
      <c r="N115" s="239"/>
      <c r="O115" s="239"/>
      <c r="P115" s="239"/>
      <c r="Q115" s="178"/>
      <c r="AA115" s="61"/>
      <c r="AB115" s="61"/>
      <c r="AC115" s="61"/>
      <c r="AD115" s="61"/>
      <c r="AE115" s="61"/>
      <c r="AF115" s="61"/>
      <c r="AG115" s="61"/>
      <c r="AH115" s="61"/>
      <c r="AI115" s="61"/>
      <c r="AJ115" s="61"/>
      <c r="AK115" s="61"/>
      <c r="AL115" s="61"/>
      <c r="AM115" s="61"/>
    </row>
    <row r="116" spans="2:39" ht="15.5" x14ac:dyDescent="0.35">
      <c r="B116" s="177"/>
      <c r="C116" s="38"/>
      <c r="D116" s="38"/>
      <c r="E116" s="38"/>
      <c r="F116" s="38"/>
      <c r="G116" s="38"/>
      <c r="H116" s="38"/>
      <c r="I116" s="38"/>
      <c r="J116" s="238"/>
      <c r="K116" s="239"/>
      <c r="L116" s="239"/>
      <c r="M116" s="239"/>
      <c r="N116" s="239"/>
      <c r="O116" s="239"/>
      <c r="P116" s="239"/>
      <c r="Q116" s="178"/>
      <c r="S116" s="319"/>
      <c r="T116" s="319"/>
      <c r="U116" s="319"/>
    </row>
    <row r="117" spans="2:39" ht="15.5" x14ac:dyDescent="0.35">
      <c r="B117" s="177"/>
      <c r="C117" s="38"/>
      <c r="D117" s="38"/>
      <c r="E117" s="38"/>
      <c r="F117" s="38"/>
      <c r="G117" s="38"/>
      <c r="H117" s="38"/>
      <c r="I117" s="38"/>
      <c r="J117" s="238"/>
      <c r="K117" s="239"/>
      <c r="L117" s="239"/>
      <c r="M117" s="239"/>
      <c r="N117" s="239"/>
      <c r="O117" s="239"/>
      <c r="P117" s="239"/>
      <c r="Q117" s="178"/>
      <c r="R117" s="305"/>
      <c r="S117" s="319"/>
      <c r="T117" s="319"/>
      <c r="U117" s="319"/>
    </row>
    <row r="118" spans="2:39" ht="15.5" x14ac:dyDescent="0.35">
      <c r="B118" s="177"/>
      <c r="C118" s="38"/>
      <c r="D118" s="38"/>
      <c r="E118" s="38"/>
      <c r="F118" s="38"/>
      <c r="G118" s="38"/>
      <c r="H118" s="38"/>
      <c r="I118" s="38"/>
      <c r="J118" s="238"/>
      <c r="K118" s="239"/>
      <c r="L118" s="239"/>
      <c r="M118" s="239"/>
      <c r="N118" s="239"/>
      <c r="O118" s="239"/>
      <c r="P118" s="239"/>
      <c r="Q118" s="178"/>
    </row>
    <row r="119" spans="2:39" ht="15.5" x14ac:dyDescent="0.35">
      <c r="B119" s="177"/>
      <c r="C119" s="509"/>
      <c r="D119" s="510"/>
      <c r="E119" s="510"/>
      <c r="F119" s="510"/>
      <c r="G119" s="510"/>
      <c r="H119" s="510"/>
      <c r="I119" s="510"/>
      <c r="J119" s="510"/>
      <c r="K119" s="510"/>
      <c r="L119" s="510"/>
      <c r="M119" s="510"/>
      <c r="N119" s="510"/>
      <c r="O119" s="511"/>
      <c r="P119" s="239"/>
      <c r="Q119" s="178"/>
      <c r="R119" s="305" t="str">
        <f>IF(ISBLANK(C119),IF('Part III'!J21="Other","&lt;&lt;&lt; Information may be Required.",""),"")</f>
        <v/>
      </c>
    </row>
    <row r="120" spans="2:39" ht="15.5" x14ac:dyDescent="0.35">
      <c r="B120" s="177"/>
      <c r="C120" s="512"/>
      <c r="D120" s="513"/>
      <c r="E120" s="513"/>
      <c r="F120" s="513"/>
      <c r="G120" s="513"/>
      <c r="H120" s="513"/>
      <c r="I120" s="513"/>
      <c r="J120" s="513"/>
      <c r="K120" s="513"/>
      <c r="L120" s="513"/>
      <c r="M120" s="513"/>
      <c r="N120" s="513"/>
      <c r="O120" s="514"/>
      <c r="P120" s="239"/>
      <c r="Q120" s="178"/>
    </row>
    <row r="121" spans="2:39" ht="15.5" x14ac:dyDescent="0.35">
      <c r="B121" s="177"/>
      <c r="C121" s="512"/>
      <c r="D121" s="513"/>
      <c r="E121" s="513"/>
      <c r="F121" s="513"/>
      <c r="G121" s="513"/>
      <c r="H121" s="513"/>
      <c r="I121" s="513"/>
      <c r="J121" s="513"/>
      <c r="K121" s="513"/>
      <c r="L121" s="513"/>
      <c r="M121" s="513"/>
      <c r="N121" s="513"/>
      <c r="O121" s="514"/>
      <c r="P121" s="239"/>
      <c r="Q121" s="178"/>
    </row>
    <row r="122" spans="2:39" ht="15.5" x14ac:dyDescent="0.35">
      <c r="B122" s="177"/>
      <c r="C122" s="512"/>
      <c r="D122" s="513"/>
      <c r="E122" s="513"/>
      <c r="F122" s="513"/>
      <c r="G122" s="513"/>
      <c r="H122" s="513"/>
      <c r="I122" s="513"/>
      <c r="J122" s="513"/>
      <c r="K122" s="513"/>
      <c r="L122" s="513"/>
      <c r="M122" s="513"/>
      <c r="N122" s="513"/>
      <c r="O122" s="514"/>
      <c r="P122" s="239"/>
      <c r="Q122" s="178"/>
    </row>
    <row r="123" spans="2:39" ht="15.5" x14ac:dyDescent="0.35">
      <c r="B123" s="177"/>
      <c r="C123" s="512"/>
      <c r="D123" s="513"/>
      <c r="E123" s="513"/>
      <c r="F123" s="513"/>
      <c r="G123" s="513"/>
      <c r="H123" s="513"/>
      <c r="I123" s="513"/>
      <c r="J123" s="513"/>
      <c r="K123" s="513"/>
      <c r="L123" s="513"/>
      <c r="M123" s="513"/>
      <c r="N123" s="513"/>
      <c r="O123" s="514"/>
      <c r="P123" s="239"/>
      <c r="Q123" s="178"/>
    </row>
    <row r="124" spans="2:39" ht="15.5" x14ac:dyDescent="0.35">
      <c r="B124" s="177"/>
      <c r="C124" s="515"/>
      <c r="D124" s="516"/>
      <c r="E124" s="516"/>
      <c r="F124" s="516"/>
      <c r="G124" s="516"/>
      <c r="H124" s="516"/>
      <c r="I124" s="516"/>
      <c r="J124" s="516"/>
      <c r="K124" s="516"/>
      <c r="L124" s="516"/>
      <c r="M124" s="516"/>
      <c r="N124" s="516"/>
      <c r="O124" s="517"/>
      <c r="P124" s="239"/>
      <c r="Q124" s="178"/>
    </row>
    <row r="125" spans="2:39" ht="16" thickBot="1" x14ac:dyDescent="0.4">
      <c r="B125" s="183"/>
      <c r="C125" s="185"/>
      <c r="D125" s="185"/>
      <c r="E125" s="185"/>
      <c r="F125" s="185"/>
      <c r="G125" s="185"/>
      <c r="H125" s="185"/>
      <c r="I125" s="185"/>
      <c r="J125" s="237"/>
      <c r="K125" s="240"/>
      <c r="L125" s="240"/>
      <c r="M125" s="240"/>
      <c r="N125" s="240"/>
      <c r="O125" s="240"/>
      <c r="P125" s="240"/>
      <c r="Q125" s="186"/>
    </row>
    <row r="335" spans="11:11" x14ac:dyDescent="0.3">
      <c r="K335" s="13" t="e" cm="1">
        <f t="array" ref="K335">IF('Part VII (Phase 2)'!H68&gt;0,'Part VII (Phase 2)'!H68/('Part VII (Phase 2)'!K335:N277CntMax*8766),0)</f>
        <v>#VALUE!</v>
      </c>
    </row>
  </sheetData>
  <sheetProtection algorithmName="SHA-512" hashValue="WqbHZWn4EHI4v599IcbJqnJ7kgUSYjRf+ixtwsmb9IeYvM3SOyXSX9xKMc9ae3gTBxH2InSo+kItvp+YN7SWPw==" saltValue="1/oOspTiPqVzMAxr/zocrg==" spinCount="100000" sheet="1" objects="1" selectLockedCells="1"/>
  <mergeCells count="84">
    <mergeCell ref="W98:X98"/>
    <mergeCell ref="C106:J107"/>
    <mergeCell ref="C112:O112"/>
    <mergeCell ref="E114:J114"/>
    <mergeCell ref="C119:O124"/>
    <mergeCell ref="B1:Q1"/>
    <mergeCell ref="W92:X92"/>
    <mergeCell ref="W93:X93"/>
    <mergeCell ref="W94:X94"/>
    <mergeCell ref="W95:X95"/>
    <mergeCell ref="E87:F87"/>
    <mergeCell ref="G87:H87"/>
    <mergeCell ref="W87:X87"/>
    <mergeCell ref="E88:F88"/>
    <mergeCell ref="G88:H88"/>
    <mergeCell ref="W88:X88"/>
    <mergeCell ref="E85:F85"/>
    <mergeCell ref="G85:H85"/>
    <mergeCell ref="W85:X85"/>
    <mergeCell ref="E86:F86"/>
    <mergeCell ref="G86:H86"/>
    <mergeCell ref="W96:X96"/>
    <mergeCell ref="W97:X97"/>
    <mergeCell ref="W89:X89"/>
    <mergeCell ref="C90:J90"/>
    <mergeCell ref="W90:X90"/>
    <mergeCell ref="D91:F91"/>
    <mergeCell ref="H91:J91"/>
    <mergeCell ref="W91:X91"/>
    <mergeCell ref="W86:X86"/>
    <mergeCell ref="E82:F82"/>
    <mergeCell ref="G82:H82"/>
    <mergeCell ref="T82:T84"/>
    <mergeCell ref="W82:X82"/>
    <mergeCell ref="E83:F83"/>
    <mergeCell ref="G83:H83"/>
    <mergeCell ref="W83:X83"/>
    <mergeCell ref="E84:F84"/>
    <mergeCell ref="G84:H84"/>
    <mergeCell ref="W84:X84"/>
    <mergeCell ref="E80:F80"/>
    <mergeCell ref="G80:H80"/>
    <mergeCell ref="W80:X80"/>
    <mergeCell ref="E81:F81"/>
    <mergeCell ref="G81:H81"/>
    <mergeCell ref="W81:X81"/>
    <mergeCell ref="E78:F78"/>
    <mergeCell ref="G78:H78"/>
    <mergeCell ref="W78:X78"/>
    <mergeCell ref="E79:F79"/>
    <mergeCell ref="G79:H79"/>
    <mergeCell ref="W79:X79"/>
    <mergeCell ref="E77:F77"/>
    <mergeCell ref="G77:H77"/>
    <mergeCell ref="W77:X77"/>
    <mergeCell ref="W70:X70"/>
    <mergeCell ref="W71:X71"/>
    <mergeCell ref="D72:F73"/>
    <mergeCell ref="W72:X72"/>
    <mergeCell ref="W73:X73"/>
    <mergeCell ref="W74:X74"/>
    <mergeCell ref="D75:H75"/>
    <mergeCell ref="W75:X75"/>
    <mergeCell ref="E76:F76"/>
    <mergeCell ref="G76:H76"/>
    <mergeCell ref="W76:X76"/>
    <mergeCell ref="W69:X69"/>
    <mergeCell ref="C42:O43"/>
    <mergeCell ref="C53:P56"/>
    <mergeCell ref="B60:K60"/>
    <mergeCell ref="P60:AC60"/>
    <mergeCell ref="B61:K61"/>
    <mergeCell ref="P61:AC61"/>
    <mergeCell ref="S63:Y63"/>
    <mergeCell ref="W66:X66"/>
    <mergeCell ref="W67:X67"/>
    <mergeCell ref="W68:X68"/>
    <mergeCell ref="F64:J64"/>
    <mergeCell ref="E5:J5"/>
    <mergeCell ref="D7:N8"/>
    <mergeCell ref="S14:V14"/>
    <mergeCell ref="S15:V15"/>
    <mergeCell ref="T20:T21"/>
    <mergeCell ref="U20:U21"/>
  </mergeCells>
  <conditionalFormatting sqref="C106:J107">
    <cfRule type="expression" dxfId="15" priority="2">
      <formula>NOT(OR(DxMult="NTRM",DxMult="DCM"))</formula>
    </cfRule>
  </conditionalFormatting>
  <conditionalFormatting sqref="D11:O41">
    <cfRule type="cellIs" dxfId="13" priority="6" operator="greaterThan">
      <formula>IF(AND($C11&gt;=2037,DxMult="NTRM"),T$42,T$43)</formula>
    </cfRule>
    <cfRule type="cellIs" dxfId="12" priority="15" operator="greaterThan">
      <formula>T$43</formula>
    </cfRule>
  </conditionalFormatting>
  <conditionalFormatting sqref="E5 S63">
    <cfRule type="cellIs" dxfId="11" priority="8" operator="notEqual">
      <formula>"Auto-Filled"</formula>
    </cfRule>
  </conditionalFormatting>
  <conditionalFormatting sqref="E114">
    <cfRule type="cellIs" dxfId="10" priority="7" operator="notEqual">
      <formula>"Auto-Filled"</formula>
    </cfRule>
  </conditionalFormatting>
  <conditionalFormatting sqref="F64">
    <cfRule type="cellIs" dxfId="9" priority="14" operator="notEqual">
      <formula>"Auto-Filled"</formula>
    </cfRule>
  </conditionalFormatting>
  <conditionalFormatting sqref="G76:H88">
    <cfRule type="expression" dxfId="8" priority="4">
      <formula>NOT(OR(DxMult="NTRM",DxMult="DCM"))</formula>
    </cfRule>
  </conditionalFormatting>
  <conditionalFormatting sqref="H66">
    <cfRule type="cellIs" dxfId="7" priority="11" operator="notEqual">
      <formula>"Auto-Filled"</formula>
    </cfRule>
  </conditionalFormatting>
  <conditionalFormatting sqref="H68">
    <cfRule type="cellIs" dxfId="6" priority="10" operator="notEqual">
      <formula>"Auto-Filled"</formula>
    </cfRule>
  </conditionalFormatting>
  <conditionalFormatting sqref="H70">
    <cfRule type="cellIs" dxfId="5" priority="9" operator="notEqual">
      <formula>"Auto-Filled"</formula>
    </cfRule>
  </conditionalFormatting>
  <conditionalFormatting sqref="H91:J105">
    <cfRule type="expression" dxfId="4" priority="3">
      <formula>NOT(OR(DxMult="NTRM",DxMult="DCM"))</formula>
    </cfRule>
  </conditionalFormatting>
  <conditionalFormatting sqref="L81 N81:O81">
    <cfRule type="cellIs" dxfId="3" priority="12" operator="equal">
      <formula>"Fail"</formula>
    </cfRule>
  </conditionalFormatting>
  <conditionalFormatting sqref="L81">
    <cfRule type="cellIs" dxfId="2" priority="13" operator="equal">
      <formula>"Pass"</formula>
    </cfRule>
  </conditionalFormatting>
  <dataValidations count="2">
    <dataValidation type="whole" allowBlank="1" showInputMessage="1" showErrorMessage="1" errorTitle="Error" error="Enter value between 0 and 100" promptTitle="Assumed Percentage" prompt="Enter assumed percentage of total output during hour of actual system peak as a whole number between 0 and 100. Example:  Enter 80 for 80%, not 0.8" sqref="U22:U35" xr:uid="{F1889C45-5FCE-43E3-ACAC-7C95664DC8B9}">
      <formula1>0</formula1>
      <formula2>100</formula2>
    </dataValidation>
    <dataValidation type="list" allowBlank="1" showInputMessage="1" showErrorMessage="1" promptTitle="Select Confirm" sqref="H73" xr:uid="{F4797766-C4F8-403F-87BC-676E17402CDF}">
      <formula1>"Confirmed"</formula1>
    </dataValidation>
  </dataValidations>
  <pageMargins left="0.5" right="0.5" top="0.75" bottom="0.75" header="0.3" footer="0.3"/>
  <pageSetup scale="92"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343ABDAC-687D-4C9F-AB8F-93F1C25A379B}">
            <xm:f>NOT('Part IV'!$J$8="Yes")</xm:f>
            <x14:dxf>
              <font>
                <color theme="0" tint="-0.499984740745262"/>
              </font>
              <fill>
                <patternFill>
                  <bgColor theme="0" tint="-0.499984740745262"/>
                </patternFill>
              </fill>
            </x14:dxf>
          </x14:cfRule>
          <xm:sqref>B2:Q57 S13:V36 B59:K63 P59:AC99 B64:F64 K64 B65:K108 B110:Q125</xm:sqref>
        </x14:conditionalFormatting>
        <x14:conditionalFormatting xmlns:xm="http://schemas.microsoft.com/office/excel/2006/main">
          <x14:cfRule type="cellIs" priority="5" operator="greaterThan" id="{B595622D-2B51-4E46-8AB2-E558030A348B}">
            <xm:f>IF(AND(OR('Part III'!$J$37="Yes",'Part III'!$J$37 = "No - but intended"),DATE($C11,D$9,28)&gt;DATE(YEAR(SoQDate)+10,MONTH(SoQDate),1)),T$42,T$43)</xm:f>
            <x14:dxf>
              <fill>
                <patternFill>
                  <bgColor rgb="FFFF0000"/>
                </patternFill>
              </fill>
            </x14:dxf>
          </x14:cfRule>
          <xm:sqref>D11:O41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8FB12-6E6F-451F-A01C-B302BA68C208}">
  <sheetPr>
    <pageSetUpPr fitToPage="1"/>
  </sheetPr>
  <dimension ref="B1:N31"/>
  <sheetViews>
    <sheetView showGridLines="0" workbookViewId="0">
      <selection activeCell="H15" sqref="H15"/>
    </sheetView>
  </sheetViews>
  <sheetFormatPr defaultColWidth="9.1796875" defaultRowHeight="14.5" x14ac:dyDescent="0.35"/>
  <cols>
    <col min="1" max="1" width="3.453125" style="19" customWidth="1"/>
    <col min="2" max="2" width="6.453125" style="19" customWidth="1"/>
    <col min="3" max="4" width="9.1796875" style="19"/>
    <col min="5" max="6" width="15.81640625" style="19" customWidth="1"/>
    <col min="7" max="7" width="10.7265625" style="19" customWidth="1"/>
    <col min="8" max="8" width="9.1796875" style="19"/>
    <col min="9" max="9" width="10.7265625" style="19" customWidth="1"/>
    <col min="10" max="10" width="9.1796875" style="19"/>
    <col min="11" max="11" width="7.453125" style="19" customWidth="1"/>
    <col min="12" max="16384" width="9.1796875" style="19"/>
  </cols>
  <sheetData>
    <row r="1" spans="2:14" ht="15" thickBot="1" x14ac:dyDescent="0.4"/>
    <row r="2" spans="2:14" x14ac:dyDescent="0.35">
      <c r="B2" s="8" t="str">
        <f>"Version " &amp; Version</f>
        <v>Version RD2 FINAL</v>
      </c>
      <c r="C2" s="1"/>
      <c r="D2" s="1"/>
      <c r="E2" s="1"/>
      <c r="F2" s="1"/>
      <c r="G2" s="1"/>
      <c r="H2" s="1"/>
      <c r="I2" s="1"/>
      <c r="J2" s="1"/>
      <c r="K2" s="14"/>
      <c r="L2" s="13"/>
      <c r="M2" s="13"/>
    </row>
    <row r="3" spans="2:14" ht="15.5" x14ac:dyDescent="0.35">
      <c r="B3" s="357" t="s">
        <v>289</v>
      </c>
      <c r="C3" s="358"/>
      <c r="D3" s="358"/>
      <c r="E3" s="358"/>
      <c r="F3" s="358"/>
      <c r="G3" s="358"/>
      <c r="H3" s="358"/>
      <c r="I3" s="358"/>
      <c r="J3" s="358"/>
      <c r="K3" s="359"/>
      <c r="L3" s="13"/>
      <c r="M3" s="13"/>
    </row>
    <row r="4" spans="2:14" ht="15.5" x14ac:dyDescent="0.35">
      <c r="B4" s="395" t="s">
        <v>258</v>
      </c>
      <c r="C4" s="396"/>
      <c r="D4" s="396"/>
      <c r="E4" s="396"/>
      <c r="F4" s="396"/>
      <c r="G4" s="396"/>
      <c r="H4" s="396"/>
      <c r="I4" s="396"/>
      <c r="J4" s="396"/>
      <c r="K4" s="397"/>
      <c r="L4" s="61"/>
      <c r="M4" s="61"/>
    </row>
    <row r="5" spans="2:14" ht="15.5" x14ac:dyDescent="0.35">
      <c r="B5" s="357"/>
      <c r="C5" s="358"/>
      <c r="D5" s="358"/>
      <c r="E5" s="358"/>
      <c r="F5" s="358"/>
      <c r="G5" s="358"/>
      <c r="H5" s="358"/>
      <c r="I5" s="358"/>
      <c r="J5" s="358"/>
      <c r="K5" s="359"/>
      <c r="L5" s="13"/>
      <c r="M5" s="13"/>
    </row>
    <row r="6" spans="2:14" ht="15.5" x14ac:dyDescent="0.35">
      <c r="B6" s="357"/>
      <c r="C6" s="358"/>
      <c r="D6" s="358"/>
      <c r="E6" s="358"/>
      <c r="F6" s="358"/>
      <c r="G6" s="358"/>
      <c r="H6" s="358"/>
      <c r="I6" s="358"/>
      <c r="J6" s="358"/>
      <c r="K6" s="359"/>
      <c r="L6" s="13"/>
      <c r="M6" s="13"/>
      <c r="N6" s="23"/>
    </row>
    <row r="7" spans="2:14" ht="15.5" x14ac:dyDescent="0.35">
      <c r="B7" s="65"/>
      <c r="C7" s="36"/>
      <c r="D7" s="36"/>
      <c r="E7" s="36"/>
      <c r="F7" s="36"/>
      <c r="G7" s="36"/>
      <c r="H7" s="36"/>
      <c r="I7" s="36"/>
      <c r="J7" s="36"/>
      <c r="K7" s="67"/>
      <c r="L7" s="13"/>
      <c r="M7" s="13"/>
    </row>
    <row r="8" spans="2:14" ht="15.5" x14ac:dyDescent="0.35">
      <c r="B8" s="65"/>
      <c r="C8" s="6" t="s">
        <v>26</v>
      </c>
      <c r="D8" s="6"/>
      <c r="E8" s="441" t="str">
        <f>IF(ProjTitle="","Auto-Filled",ProjTitle)</f>
        <v>Auto-Filled</v>
      </c>
      <c r="F8" s="441"/>
      <c r="G8" s="441"/>
      <c r="H8" s="441"/>
      <c r="I8" s="441"/>
      <c r="J8" s="441"/>
      <c r="K8" s="67"/>
      <c r="L8" s="34"/>
      <c r="M8" s="13"/>
    </row>
    <row r="9" spans="2:14" x14ac:dyDescent="0.35">
      <c r="B9" s="15"/>
      <c r="C9" s="7"/>
      <c r="D9" s="7"/>
      <c r="E9" s="7"/>
      <c r="F9" s="7"/>
      <c r="G9" s="7"/>
      <c r="H9" s="7"/>
      <c r="I9" s="7"/>
      <c r="J9" s="7"/>
      <c r="K9" s="16"/>
      <c r="L9" s="13"/>
      <c r="M9" s="13"/>
    </row>
    <row r="10" spans="2:14" ht="88.5" customHeight="1" x14ac:dyDescent="0.35">
      <c r="B10" s="20"/>
      <c r="C10" s="428" t="s">
        <v>259</v>
      </c>
      <c r="D10" s="428"/>
      <c r="E10" s="428"/>
      <c r="F10" s="428"/>
      <c r="G10" s="428"/>
      <c r="H10" s="428"/>
      <c r="I10" s="428"/>
      <c r="J10" s="428"/>
      <c r="K10" s="21"/>
    </row>
    <row r="11" spans="2:14" ht="15.5" x14ac:dyDescent="0.35">
      <c r="B11" s="20"/>
      <c r="C11" s="59"/>
      <c r="D11" s="59"/>
      <c r="E11" s="59"/>
      <c r="F11" s="59"/>
      <c r="G11" s="59"/>
      <c r="H11" s="59"/>
      <c r="I11" s="59"/>
      <c r="J11" s="59"/>
      <c r="K11" s="21"/>
    </row>
    <row r="12" spans="2:14" ht="15.5" x14ac:dyDescent="0.35">
      <c r="B12" s="20"/>
      <c r="C12" s="135" t="s">
        <v>260</v>
      </c>
      <c r="D12" s="135"/>
      <c r="E12" s="135" t="s">
        <v>261</v>
      </c>
      <c r="F12" s="135"/>
      <c r="G12" s="22" t="s">
        <v>262</v>
      </c>
      <c r="H12" s="22"/>
      <c r="I12" s="22" t="s">
        <v>263</v>
      </c>
      <c r="J12" s="59"/>
      <c r="K12" s="21"/>
    </row>
    <row r="13" spans="2:14" ht="15.5" x14ac:dyDescent="0.35">
      <c r="B13" s="20"/>
      <c r="C13" s="538" t="s">
        <v>264</v>
      </c>
      <c r="D13" s="538"/>
      <c r="E13" s="538" t="s">
        <v>265</v>
      </c>
      <c r="F13" s="538"/>
      <c r="G13" s="22" t="s">
        <v>41</v>
      </c>
      <c r="H13" s="123"/>
      <c r="I13" s="22" t="s">
        <v>41</v>
      </c>
      <c r="J13" s="124"/>
      <c r="K13" s="21"/>
      <c r="L13" s="34" t="str">
        <f>IF(OR(H13="",J13=""),"&lt;&lt;&lt; Required Information","")</f>
        <v>&lt;&lt;&lt; Required Information</v>
      </c>
    </row>
    <row r="14" spans="2:14" ht="5" customHeight="1" x14ac:dyDescent="0.35">
      <c r="B14" s="20"/>
      <c r="C14" s="353"/>
      <c r="D14" s="353"/>
      <c r="E14" s="353"/>
      <c r="F14" s="353"/>
      <c r="G14" s="22"/>
      <c r="H14" s="22"/>
      <c r="I14" s="22"/>
      <c r="J14" s="22"/>
      <c r="K14" s="21"/>
      <c r="L14" s="34"/>
    </row>
    <row r="15" spans="2:14" ht="15.5" x14ac:dyDescent="0.35">
      <c r="B15" s="20"/>
      <c r="C15" s="538" t="s">
        <v>266</v>
      </c>
      <c r="D15" s="538"/>
      <c r="E15" s="538" t="s">
        <v>265</v>
      </c>
      <c r="F15" s="538"/>
      <c r="G15" s="22" t="s">
        <v>41</v>
      </c>
      <c r="H15" s="123"/>
      <c r="I15" s="22" t="s">
        <v>41</v>
      </c>
      <c r="J15" s="124"/>
      <c r="K15" s="21"/>
      <c r="L15" s="34" t="str">
        <f>IF(NOT('Part IV'!J8="Yes"),"",IF(OR(H15="",J15=""),"&lt;&lt;&lt; Required Information",""))</f>
        <v/>
      </c>
    </row>
    <row r="16" spans="2:14" ht="15.5" x14ac:dyDescent="0.35">
      <c r="B16" s="20"/>
      <c r="C16" s="32" t="s">
        <v>267</v>
      </c>
      <c r="D16" s="59"/>
      <c r="E16" s="59"/>
      <c r="F16" s="59"/>
      <c r="G16" s="59"/>
      <c r="H16" s="59"/>
      <c r="I16" s="59"/>
      <c r="J16" s="59"/>
      <c r="K16" s="21"/>
    </row>
    <row r="17" spans="2:11" ht="15.5" x14ac:dyDescent="0.35">
      <c r="B17" s="20"/>
      <c r="C17" s="59"/>
      <c r="D17" s="59"/>
      <c r="E17" s="59"/>
      <c r="F17" s="59"/>
      <c r="G17" s="59"/>
      <c r="H17" s="59"/>
      <c r="I17" s="59"/>
      <c r="J17" s="59"/>
      <c r="K17" s="21"/>
    </row>
    <row r="18" spans="2:11" ht="15.75" customHeight="1" x14ac:dyDescent="0.35">
      <c r="B18" s="20"/>
      <c r="C18" s="528" t="s">
        <v>268</v>
      </c>
      <c r="D18" s="528"/>
      <c r="E18" s="528"/>
      <c r="F18" s="528"/>
      <c r="G18" s="528"/>
      <c r="H18" s="528"/>
      <c r="I18" s="528"/>
      <c r="J18" s="59"/>
      <c r="K18" s="21"/>
    </row>
    <row r="19" spans="2:11" ht="15.5" x14ac:dyDescent="0.35">
      <c r="B19" s="20"/>
      <c r="C19" s="528"/>
      <c r="D19" s="528"/>
      <c r="E19" s="528"/>
      <c r="F19" s="528"/>
      <c r="G19" s="528"/>
      <c r="H19" s="528"/>
      <c r="I19" s="528"/>
      <c r="J19" s="59"/>
      <c r="K19" s="21"/>
    </row>
    <row r="20" spans="2:11" ht="15.5" x14ac:dyDescent="0.35">
      <c r="B20" s="20"/>
      <c r="C20" s="528"/>
      <c r="D20" s="528"/>
      <c r="E20" s="528"/>
      <c r="F20" s="528"/>
      <c r="G20" s="528"/>
      <c r="H20" s="528"/>
      <c r="I20" s="528"/>
      <c r="J20" s="59"/>
      <c r="K20" s="21"/>
    </row>
    <row r="21" spans="2:11" ht="15.5" x14ac:dyDescent="0.35">
      <c r="B21" s="20"/>
      <c r="C21" s="528"/>
      <c r="D21" s="528"/>
      <c r="E21" s="528"/>
      <c r="F21" s="528"/>
      <c r="G21" s="528"/>
      <c r="H21" s="528"/>
      <c r="I21" s="528"/>
      <c r="J21" s="59"/>
      <c r="K21" s="21"/>
    </row>
    <row r="22" spans="2:11" ht="15.5" x14ac:dyDescent="0.35">
      <c r="B22" s="20"/>
      <c r="C22" s="71"/>
      <c r="D22" s="71"/>
      <c r="E22" s="71"/>
      <c r="F22" s="71"/>
      <c r="G22" s="71"/>
      <c r="H22" s="71"/>
      <c r="I22" s="59"/>
      <c r="J22" s="59"/>
      <c r="K22" s="21"/>
    </row>
    <row r="23" spans="2:11" ht="15.5" x14ac:dyDescent="0.35">
      <c r="B23" s="20"/>
      <c r="C23" s="428" t="s">
        <v>269</v>
      </c>
      <c r="D23" s="428"/>
      <c r="E23" s="428"/>
      <c r="F23" s="71"/>
      <c r="G23" s="71"/>
      <c r="H23" s="71"/>
      <c r="I23" s="59"/>
      <c r="J23" s="59"/>
      <c r="K23" s="21"/>
    </row>
    <row r="24" spans="2:11" ht="15.5" x14ac:dyDescent="0.35">
      <c r="B24" s="20"/>
      <c r="C24" s="529"/>
      <c r="D24" s="530"/>
      <c r="E24" s="530"/>
      <c r="F24" s="530"/>
      <c r="G24" s="530"/>
      <c r="H24" s="530"/>
      <c r="I24" s="530"/>
      <c r="J24" s="531"/>
      <c r="K24" s="21"/>
    </row>
    <row r="25" spans="2:11" ht="15.5" x14ac:dyDescent="0.35">
      <c r="B25" s="20"/>
      <c r="C25" s="532"/>
      <c r="D25" s="533"/>
      <c r="E25" s="533"/>
      <c r="F25" s="533"/>
      <c r="G25" s="533"/>
      <c r="H25" s="533"/>
      <c r="I25" s="533"/>
      <c r="J25" s="534"/>
      <c r="K25" s="21"/>
    </row>
    <row r="26" spans="2:11" ht="15.5" x14ac:dyDescent="0.35">
      <c r="B26" s="20"/>
      <c r="C26" s="532"/>
      <c r="D26" s="533"/>
      <c r="E26" s="533"/>
      <c r="F26" s="533"/>
      <c r="G26" s="533"/>
      <c r="H26" s="533"/>
      <c r="I26" s="533"/>
      <c r="J26" s="534"/>
      <c r="K26" s="21"/>
    </row>
    <row r="27" spans="2:11" ht="15.5" x14ac:dyDescent="0.35">
      <c r="B27" s="20"/>
      <c r="C27" s="532"/>
      <c r="D27" s="533"/>
      <c r="E27" s="533"/>
      <c r="F27" s="533"/>
      <c r="G27" s="533"/>
      <c r="H27" s="533"/>
      <c r="I27" s="533"/>
      <c r="J27" s="534"/>
      <c r="K27" s="21"/>
    </row>
    <row r="28" spans="2:11" ht="15.5" x14ac:dyDescent="0.35">
      <c r="B28" s="20"/>
      <c r="C28" s="532"/>
      <c r="D28" s="533"/>
      <c r="E28" s="533"/>
      <c r="F28" s="533"/>
      <c r="G28" s="533"/>
      <c r="H28" s="533"/>
      <c r="I28" s="533"/>
      <c r="J28" s="534"/>
      <c r="K28" s="21"/>
    </row>
    <row r="29" spans="2:11" ht="15.5" x14ac:dyDescent="0.35">
      <c r="B29" s="20"/>
      <c r="C29" s="535"/>
      <c r="D29" s="536"/>
      <c r="E29" s="536"/>
      <c r="F29" s="536"/>
      <c r="G29" s="536"/>
      <c r="H29" s="536"/>
      <c r="I29" s="536"/>
      <c r="J29" s="537"/>
      <c r="K29" s="21"/>
    </row>
    <row r="30" spans="2:11" ht="15.5" x14ac:dyDescent="0.35">
      <c r="B30" s="20"/>
      <c r="C30" s="59"/>
      <c r="D30" s="59"/>
      <c r="E30" s="59"/>
      <c r="F30" s="59"/>
      <c r="G30" s="59"/>
      <c r="H30" s="59"/>
      <c r="I30" s="59"/>
      <c r="J30" s="59"/>
      <c r="K30" s="21"/>
    </row>
    <row r="31" spans="2:11" ht="16" thickBot="1" x14ac:dyDescent="0.4">
      <c r="B31" s="24"/>
      <c r="C31" s="25"/>
      <c r="D31" s="25"/>
      <c r="E31" s="25"/>
      <c r="F31" s="25"/>
      <c r="G31" s="25"/>
      <c r="H31" s="25"/>
      <c r="I31" s="25"/>
      <c r="J31" s="25"/>
      <c r="K31" s="26"/>
    </row>
  </sheetData>
  <sheetProtection algorithmName="SHA-512" hashValue="NxDsuR+R2aqrKyTyeW8bt3/H05iTLyyPRl3X2sHEzmrBJfHS3VXBVCpYbQQHBPfguMjfgXm3tmthnE8wNuKKKg==" saltValue="86RjHCmqs0pgp0A6hpAFGg==" spinCount="100000" sheet="1" selectLockedCells="1"/>
  <mergeCells count="13">
    <mergeCell ref="C18:I21"/>
    <mergeCell ref="C23:E23"/>
    <mergeCell ref="C24:J29"/>
    <mergeCell ref="B3:K3"/>
    <mergeCell ref="B4:K4"/>
    <mergeCell ref="B5:K5"/>
    <mergeCell ref="B6:K6"/>
    <mergeCell ref="E8:J8"/>
    <mergeCell ref="C10:J10"/>
    <mergeCell ref="E13:F13"/>
    <mergeCell ref="E15:F15"/>
    <mergeCell ref="C13:D13"/>
    <mergeCell ref="C15:D15"/>
  </mergeCells>
  <conditionalFormatting sqref="E8:J8">
    <cfRule type="cellIs" dxfId="0" priority="2" operator="notEqual">
      <formula>"Auto-Filled"</formula>
    </cfRule>
  </conditionalFormatting>
  <dataValidations count="1">
    <dataValidation type="list" allowBlank="1" showInputMessage="1" showErrorMessage="1" promptTitle="Prelim. Overlapping Impact Study" prompt="Enter Yes or No" sqref="I22:I23" xr:uid="{ACF73639-8DBB-4BE4-9C61-4E7481ABC1AF}">
      <formula1>"Yes,No"</formula1>
    </dataValidation>
  </dataValidations>
  <pageMargins left="0.7" right="0.7" top="0.75" bottom="0.75" header="0.3" footer="0.3"/>
  <pageSetup scale="96" orientation="portrait" r:id="rId1"/>
  <extLst>
    <ext xmlns:x14="http://schemas.microsoft.com/office/spreadsheetml/2009/9/main" uri="{78C0D931-6437-407d-A8EE-F0AAD7539E65}">
      <x14:conditionalFormattings>
        <x14:conditionalFormatting xmlns:xm="http://schemas.microsoft.com/office/excel/2006/main">
          <x14:cfRule type="expression" priority="1" id="{DDB7A4C1-2971-40DE-84F0-E4906C1F6165}">
            <xm:f>NOT('Part IV'!$J$8="Yes")</xm:f>
            <x14:dxf>
              <font>
                <color theme="0" tint="-0.499984740745262"/>
              </font>
              <fill>
                <patternFill>
                  <bgColor theme="0" tint="-0.499984740745262"/>
                </patternFill>
              </fill>
            </x14:dxf>
          </x14:cfRule>
          <xm:sqref>C15:J15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C63"/>
  <sheetViews>
    <sheetView workbookViewId="0">
      <selection activeCell="C12" sqref="C12"/>
    </sheetView>
  </sheetViews>
  <sheetFormatPr defaultColWidth="8.81640625" defaultRowHeight="15.5" x14ac:dyDescent="0.35"/>
  <cols>
    <col min="1" max="1" width="5" style="5" customWidth="1"/>
    <col min="2" max="2" width="27.1796875" style="5" customWidth="1"/>
    <col min="3" max="3" width="24.26953125" style="5" customWidth="1"/>
    <col min="4" max="4" width="9.1796875" style="5" customWidth="1"/>
    <col min="5" max="5" width="8.81640625" style="5"/>
    <col min="6" max="8" width="9.1796875" style="5" customWidth="1"/>
    <col min="9" max="16384" width="8.81640625" style="5"/>
  </cols>
  <sheetData>
    <row r="1" spans="1:2" x14ac:dyDescent="0.35">
      <c r="B1" s="6" t="s">
        <v>270</v>
      </c>
    </row>
    <row r="2" spans="1:2" x14ac:dyDescent="0.35">
      <c r="B2" s="6"/>
    </row>
    <row r="3" spans="1:2" x14ac:dyDescent="0.35">
      <c r="A3" s="28" t="s">
        <v>271</v>
      </c>
    </row>
    <row r="4" spans="1:2" x14ac:dyDescent="0.35">
      <c r="B4" s="31" t="s">
        <v>272</v>
      </c>
    </row>
    <row r="5" spans="1:2" x14ac:dyDescent="0.35">
      <c r="B5" s="31" t="s">
        <v>272</v>
      </c>
    </row>
    <row r="7" spans="1:2" x14ac:dyDescent="0.35">
      <c r="A7" s="28" t="s">
        <v>273</v>
      </c>
    </row>
    <row r="8" spans="1:2" x14ac:dyDescent="0.35">
      <c r="B8" s="29" t="s">
        <v>274</v>
      </c>
    </row>
    <row r="9" spans="1:2" x14ac:dyDescent="0.35">
      <c r="B9" s="29" t="s">
        <v>275</v>
      </c>
    </row>
    <row r="10" spans="1:2" x14ac:dyDescent="0.35">
      <c r="B10" s="29" t="s">
        <v>276</v>
      </c>
    </row>
    <row r="11" spans="1:2" x14ac:dyDescent="0.35">
      <c r="B11" s="29" t="s">
        <v>277</v>
      </c>
    </row>
    <row r="12" spans="1:2" x14ac:dyDescent="0.35">
      <c r="B12" s="29" t="s">
        <v>278</v>
      </c>
    </row>
    <row r="13" spans="1:2" x14ac:dyDescent="0.35">
      <c r="B13" s="29" t="s">
        <v>279</v>
      </c>
    </row>
    <row r="14" spans="1:2" x14ac:dyDescent="0.35">
      <c r="B14" s="29" t="s">
        <v>280</v>
      </c>
    </row>
    <row r="15" spans="1:2" x14ac:dyDescent="0.35">
      <c r="B15" s="29" t="s">
        <v>281</v>
      </c>
    </row>
    <row r="16" spans="1:2" x14ac:dyDescent="0.35">
      <c r="B16" s="29" t="s">
        <v>282</v>
      </c>
    </row>
    <row r="17" spans="1:3" x14ac:dyDescent="0.35">
      <c r="B17" s="29"/>
    </row>
    <row r="18" spans="1:3" x14ac:dyDescent="0.35">
      <c r="A18" s="28" t="s">
        <v>283</v>
      </c>
    </row>
    <row r="19" spans="1:3" x14ac:dyDescent="0.35">
      <c r="B19" s="62" t="s">
        <v>290</v>
      </c>
    </row>
    <row r="20" spans="1:3" x14ac:dyDescent="0.35">
      <c r="B20" s="30"/>
    </row>
    <row r="21" spans="1:3" x14ac:dyDescent="0.35">
      <c r="A21" s="28" t="s">
        <v>196</v>
      </c>
    </row>
    <row r="22" spans="1:3" x14ac:dyDescent="0.35">
      <c r="B22" s="5">
        <v>2025</v>
      </c>
      <c r="C22" s="136">
        <v>45</v>
      </c>
    </row>
    <row r="23" spans="1:3" x14ac:dyDescent="0.35">
      <c r="B23" s="5">
        <v>2026</v>
      </c>
      <c r="C23" s="136">
        <v>65</v>
      </c>
    </row>
    <row r="24" spans="1:3" x14ac:dyDescent="0.35">
      <c r="B24" s="5">
        <v>2027</v>
      </c>
      <c r="C24" s="136">
        <v>65</v>
      </c>
    </row>
    <row r="25" spans="1:3" x14ac:dyDescent="0.35">
      <c r="B25" s="5">
        <v>2028</v>
      </c>
      <c r="C25" s="136">
        <v>65</v>
      </c>
    </row>
    <row r="26" spans="1:3" x14ac:dyDescent="0.35">
      <c r="B26" s="5">
        <v>2029</v>
      </c>
      <c r="C26" s="136">
        <v>65</v>
      </c>
    </row>
    <row r="27" spans="1:3" x14ac:dyDescent="0.35">
      <c r="B27" s="5">
        <v>2030</v>
      </c>
      <c r="C27" s="136">
        <v>65</v>
      </c>
    </row>
    <row r="28" spans="1:3" x14ac:dyDescent="0.35">
      <c r="B28" s="5">
        <v>2031</v>
      </c>
      <c r="C28" s="136">
        <v>65</v>
      </c>
    </row>
    <row r="29" spans="1:3" x14ac:dyDescent="0.35">
      <c r="B29" s="5">
        <v>2032</v>
      </c>
      <c r="C29" s="136">
        <v>65</v>
      </c>
    </row>
    <row r="30" spans="1:3" x14ac:dyDescent="0.35">
      <c r="B30" s="5">
        <v>2033</v>
      </c>
      <c r="C30" s="136">
        <v>45</v>
      </c>
    </row>
    <row r="31" spans="1:3" x14ac:dyDescent="0.35">
      <c r="B31" s="5">
        <v>2034</v>
      </c>
      <c r="C31" s="136">
        <v>45</v>
      </c>
    </row>
    <row r="32" spans="1:3" x14ac:dyDescent="0.35">
      <c r="B32" s="5">
        <v>2035</v>
      </c>
      <c r="C32" s="136">
        <v>45</v>
      </c>
    </row>
    <row r="33" spans="2:3" x14ac:dyDescent="0.35">
      <c r="B33" s="5">
        <v>2036</v>
      </c>
      <c r="C33" s="136">
        <v>45</v>
      </c>
    </row>
    <row r="34" spans="2:3" x14ac:dyDescent="0.35">
      <c r="B34" s="5">
        <v>2037</v>
      </c>
      <c r="C34" s="136">
        <v>45</v>
      </c>
    </row>
    <row r="35" spans="2:3" x14ac:dyDescent="0.35">
      <c r="B35" s="5">
        <v>2038</v>
      </c>
      <c r="C35" s="136">
        <v>45</v>
      </c>
    </row>
    <row r="36" spans="2:3" x14ac:dyDescent="0.35">
      <c r="B36" s="5">
        <v>2039</v>
      </c>
      <c r="C36" s="136">
        <v>45</v>
      </c>
    </row>
    <row r="37" spans="2:3" x14ac:dyDescent="0.35">
      <c r="B37" s="5">
        <v>2040</v>
      </c>
      <c r="C37" s="136">
        <v>45</v>
      </c>
    </row>
    <row r="38" spans="2:3" x14ac:dyDescent="0.35">
      <c r="B38" s="5">
        <v>2041</v>
      </c>
      <c r="C38" s="136">
        <v>45</v>
      </c>
    </row>
    <row r="39" spans="2:3" x14ac:dyDescent="0.35">
      <c r="B39" s="5">
        <v>2042</v>
      </c>
      <c r="C39" s="136">
        <v>45</v>
      </c>
    </row>
    <row r="40" spans="2:3" x14ac:dyDescent="0.35">
      <c r="B40" s="5">
        <v>2043</v>
      </c>
      <c r="C40" s="136">
        <v>45</v>
      </c>
    </row>
    <row r="41" spans="2:3" x14ac:dyDescent="0.35">
      <c r="B41" s="5">
        <v>2044</v>
      </c>
      <c r="C41" s="136">
        <v>45</v>
      </c>
    </row>
    <row r="42" spans="2:3" x14ac:dyDescent="0.35">
      <c r="B42" s="5">
        <v>2045</v>
      </c>
      <c r="C42" s="136">
        <v>45</v>
      </c>
    </row>
    <row r="43" spans="2:3" x14ac:dyDescent="0.35">
      <c r="B43" s="5">
        <v>2046</v>
      </c>
      <c r="C43" s="136">
        <v>45</v>
      </c>
    </row>
    <row r="44" spans="2:3" x14ac:dyDescent="0.35">
      <c r="B44" s="5">
        <v>2047</v>
      </c>
      <c r="C44" s="136">
        <v>45</v>
      </c>
    </row>
    <row r="45" spans="2:3" x14ac:dyDescent="0.35">
      <c r="B45" s="5">
        <v>2048</v>
      </c>
      <c r="C45" s="136">
        <v>45</v>
      </c>
    </row>
    <row r="46" spans="2:3" x14ac:dyDescent="0.35">
      <c r="B46" s="5">
        <v>2049</v>
      </c>
      <c r="C46" s="136">
        <v>45</v>
      </c>
    </row>
    <row r="47" spans="2:3" x14ac:dyDescent="0.35">
      <c r="B47" s="5">
        <v>2050</v>
      </c>
      <c r="C47" s="136">
        <v>45</v>
      </c>
    </row>
    <row r="48" spans="2:3" x14ac:dyDescent="0.35">
      <c r="B48" s="5">
        <v>2051</v>
      </c>
      <c r="C48" s="5">
        <v>0</v>
      </c>
    </row>
    <row r="49" spans="1:3" x14ac:dyDescent="0.35">
      <c r="B49" s="5">
        <v>2052</v>
      </c>
      <c r="C49" s="5">
        <v>0</v>
      </c>
    </row>
    <row r="50" spans="1:3" x14ac:dyDescent="0.35">
      <c r="B50" s="5">
        <v>2053</v>
      </c>
      <c r="C50" s="5">
        <v>0</v>
      </c>
    </row>
    <row r="51" spans="1:3" x14ac:dyDescent="0.35">
      <c r="B51" s="5">
        <v>2054</v>
      </c>
      <c r="C51" s="5">
        <v>0</v>
      </c>
    </row>
    <row r="52" spans="1:3" x14ac:dyDescent="0.35">
      <c r="B52" s="5">
        <v>2055</v>
      </c>
      <c r="C52" s="5">
        <v>0</v>
      </c>
    </row>
    <row r="53" spans="1:3" x14ac:dyDescent="0.35">
      <c r="B53" s="5">
        <v>2056</v>
      </c>
      <c r="C53" s="5">
        <v>0</v>
      </c>
    </row>
    <row r="54" spans="1:3" x14ac:dyDescent="0.35">
      <c r="B54" s="5">
        <v>2057</v>
      </c>
      <c r="C54" s="5">
        <v>0</v>
      </c>
    </row>
    <row r="55" spans="1:3" x14ac:dyDescent="0.35">
      <c r="B55" s="5">
        <v>2058</v>
      </c>
      <c r="C55" s="5">
        <v>0</v>
      </c>
    </row>
    <row r="56" spans="1:3" x14ac:dyDescent="0.35">
      <c r="B56" s="5">
        <v>2059</v>
      </c>
      <c r="C56" s="5">
        <v>0</v>
      </c>
    </row>
    <row r="57" spans="1:3" x14ac:dyDescent="0.35">
      <c r="B57" s="5">
        <v>2060</v>
      </c>
      <c r="C57" s="5">
        <v>0</v>
      </c>
    </row>
    <row r="59" spans="1:3" x14ac:dyDescent="0.35">
      <c r="A59" s="5" t="s">
        <v>284</v>
      </c>
    </row>
    <row r="60" spans="1:3" x14ac:dyDescent="0.35">
      <c r="B60" t="s">
        <v>285</v>
      </c>
    </row>
    <row r="61" spans="1:3" x14ac:dyDescent="0.35">
      <c r="B61" t="s">
        <v>286</v>
      </c>
    </row>
    <row r="62" spans="1:3" x14ac:dyDescent="0.35">
      <c r="B62" t="s">
        <v>287</v>
      </c>
    </row>
    <row r="63" spans="1:3" ht="108.5" x14ac:dyDescent="0.35">
      <c r="B63" s="70" t="s">
        <v>288</v>
      </c>
    </row>
  </sheetData>
  <sheetProtection algorithmName="SHA-512" hashValue="o2Dn1Ef096sDdqFDb67pG0Iu5r9mH76ATnh5QoXynSHuP983+fFM6vNqYt7gRj3O+bi20mNYG4GTSdt0x04+mQ==" saltValue="9XM4O2vUuT0y9wAAPu/Zzg==" spinCount="100000" sheet="1" objects="1" scenarios="1" selectLockedCells="1" selectUnlockedCells="1"/>
  <phoneticPr fontId="2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15fe55-f086-4993-8717-08cb399cc1a9">
      <Terms xmlns="http://schemas.microsoft.com/office/infopath/2007/PartnerControls"/>
    </lcf76f155ced4ddcb4097134ff3c332f>
    <TaxCatchAll xmlns="9c3440ba-860e-475e-bf6c-7fca29a62e4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452E763D9C574EAD094671D5F58BCC" ma:contentTypeVersion="10" ma:contentTypeDescription="Create a new document." ma:contentTypeScope="" ma:versionID="2fbdca8763ce5e5fcc18a8394a80d655">
  <xsd:schema xmlns:xsd="http://www.w3.org/2001/XMLSchema" xmlns:xs="http://www.w3.org/2001/XMLSchema" xmlns:p="http://schemas.microsoft.com/office/2006/metadata/properties" xmlns:ns2="7615fe55-f086-4993-8717-08cb399cc1a9" xmlns:ns3="9c3440ba-860e-475e-bf6c-7fca29a62e48" targetNamespace="http://schemas.microsoft.com/office/2006/metadata/properties" ma:root="true" ma:fieldsID="b50c8302438986f5e6d54c96bca44b4a" ns2:_="" ns3:_="">
    <xsd:import namespace="7615fe55-f086-4993-8717-08cb399cc1a9"/>
    <xsd:import namespace="9c3440ba-860e-475e-bf6c-7fca29a62e4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5fe55-f086-4993-8717-08cb399cc1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3440ba-860e-475e-bf6c-7fca29a62e4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7f783e7-bcf1-4fc1-b0ce-f3f969ec685b}" ma:internalName="TaxCatchAll" ma:showField="CatchAllData" ma:web="9c3440ba-860e-475e-bf6c-7fca29a62e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C77E4F-1E80-448F-8C92-A31412973C51}">
  <ds:schemaRefs>
    <ds:schemaRef ds:uri="http://schemas.microsoft.com/office/infopath/2007/PartnerControls"/>
    <ds:schemaRef ds:uri="9c3440ba-860e-475e-bf6c-7fca29a62e48"/>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purl.org/dc/terms/"/>
    <ds:schemaRef ds:uri="http://schemas.openxmlformats.org/package/2006/metadata/core-properties"/>
    <ds:schemaRef ds:uri="7615fe55-f086-4993-8717-08cb399cc1a9"/>
  </ds:schemaRefs>
</ds:datastoreItem>
</file>

<file path=customXml/itemProps2.xml><?xml version="1.0" encoding="utf-8"?>
<ds:datastoreItem xmlns:ds="http://schemas.openxmlformats.org/officeDocument/2006/customXml" ds:itemID="{9CAEE6C6-7DB3-4743-B834-574C1D79D2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15fe55-f086-4993-8717-08cb399cc1a9"/>
    <ds:schemaRef ds:uri="9c3440ba-860e-475e-bf6c-7fca29a62e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9608E1-57DB-4C7F-B309-921890F117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66</vt:i4>
      </vt:variant>
    </vt:vector>
  </HeadingPairs>
  <TitlesOfParts>
    <vt:vector size="77" baseType="lpstr">
      <vt:lpstr>Part I</vt:lpstr>
      <vt:lpstr>Part II</vt:lpstr>
      <vt:lpstr>Part III</vt:lpstr>
      <vt:lpstr>Part IV</vt:lpstr>
      <vt:lpstr>Part V (Phase 1)</vt:lpstr>
      <vt:lpstr>Part V (Phase 2)</vt:lpstr>
      <vt:lpstr>Part VI</vt:lpstr>
      <vt:lpstr>Part VII (Phase 1)</vt:lpstr>
      <vt:lpstr>Part VII (Phase 2)</vt:lpstr>
      <vt:lpstr>Part VIII</vt:lpstr>
      <vt:lpstr>Tables</vt:lpstr>
      <vt:lpstr>'Part V (Phase 2)'!AnnTotGen1</vt:lpstr>
      <vt:lpstr>AnnTotGen1</vt:lpstr>
      <vt:lpstr>AvailFac</vt:lpstr>
      <vt:lpstr>BidderName</vt:lpstr>
      <vt:lpstr>BidderRep</vt:lpstr>
      <vt:lpstr>BidderRepTitle</vt:lpstr>
      <vt:lpstr>Caddr1</vt:lpstr>
      <vt:lpstr>Caddr1_2</vt:lpstr>
      <vt:lpstr>Caddr2</vt:lpstr>
      <vt:lpstr>Caddr2_2</vt:lpstr>
      <vt:lpstr>'Part V (Phase 2)'!CalcStorEff1</vt:lpstr>
      <vt:lpstr>CalcStorEff1</vt:lpstr>
      <vt:lpstr>CapGross</vt:lpstr>
      <vt:lpstr>CapNet</vt:lpstr>
      <vt:lpstr>CntName</vt:lpstr>
      <vt:lpstr>CntName_2</vt:lpstr>
      <vt:lpstr>DurationHrs</vt:lpstr>
      <vt:lpstr>DxMult</vt:lpstr>
      <vt:lpstr>DxMultReservedMW</vt:lpstr>
      <vt:lpstr>EligBidCategory</vt:lpstr>
      <vt:lpstr>Email</vt:lpstr>
      <vt:lpstr>Email_2</vt:lpstr>
      <vt:lpstr>EstCOD</vt:lpstr>
      <vt:lpstr>EvalCOD1</vt:lpstr>
      <vt:lpstr>LoadZone</vt:lpstr>
      <vt:lpstr>Maddr1</vt:lpstr>
      <vt:lpstr>Maddr1_2</vt:lpstr>
      <vt:lpstr>Maddr2</vt:lpstr>
      <vt:lpstr>Maddr2_2</vt:lpstr>
      <vt:lpstr>minChargeRate</vt:lpstr>
      <vt:lpstr>minDischargeRate</vt:lpstr>
      <vt:lpstr>MinPct</vt:lpstr>
      <vt:lpstr>MxChgRate1</vt:lpstr>
      <vt:lpstr>MxChgRate2</vt:lpstr>
      <vt:lpstr>MxDisch1</vt:lpstr>
      <vt:lpstr>MxDisch2</vt:lpstr>
      <vt:lpstr>PctAdj</vt:lpstr>
      <vt:lpstr>PctEnt</vt:lpstr>
      <vt:lpstr>PointDlvd</vt:lpstr>
      <vt:lpstr>'Part I'!Print_Area</vt:lpstr>
      <vt:lpstr>'Part II'!Print_Area</vt:lpstr>
      <vt:lpstr>'Part III'!Print_Area</vt:lpstr>
      <vt:lpstr>'Part VIII'!Print_Area</vt:lpstr>
      <vt:lpstr>ProjTitle</vt:lpstr>
      <vt:lpstr>SignDate</vt:lpstr>
      <vt:lpstr>SoQDate</vt:lpstr>
      <vt:lpstr>StorageMWh</vt:lpstr>
      <vt:lpstr>StorCap</vt:lpstr>
      <vt:lpstr>StorEff1</vt:lpstr>
      <vt:lpstr>'Part VIII'!SumCSO</vt:lpstr>
      <vt:lpstr>'Part V (Phase 2)'!TablePartVa_1</vt:lpstr>
      <vt:lpstr>TablePartVa_1</vt:lpstr>
      <vt:lpstr>'Part VII (Phase 2)'!TablePartVb_1</vt:lpstr>
      <vt:lpstr>TablePartVb_1</vt:lpstr>
      <vt:lpstr>'Part V (Phase 2)'!TablepartVc</vt:lpstr>
      <vt:lpstr>TablepartVc</vt:lpstr>
      <vt:lpstr>'Part V (Phase 2)'!TablePartVd</vt:lpstr>
      <vt:lpstr>TablePartVd</vt:lpstr>
      <vt:lpstr>TelNum</vt:lpstr>
      <vt:lpstr>TelNum_2</vt:lpstr>
      <vt:lpstr>Title1</vt:lpstr>
      <vt:lpstr>Title2</vt:lpstr>
      <vt:lpstr>TxDx</vt:lpstr>
      <vt:lpstr>Version</vt:lpstr>
      <vt:lpstr>'Part VIII'!WinCSO</vt:lpstr>
      <vt:lpstr>ZoneTable</vt:lpstr>
    </vt:vector>
  </TitlesOfParts>
  <Manager/>
  <Company>Northeast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katherine.wilson@eversource.com</dc:creator>
  <cp:keywords/>
  <dc:description/>
  <cp:lastModifiedBy>McNulty, Michael T</cp:lastModifiedBy>
  <cp:revision/>
  <dcterms:created xsi:type="dcterms:W3CDTF">2013-02-13T20:27:12Z</dcterms:created>
  <dcterms:modified xsi:type="dcterms:W3CDTF">2026-07-31T18:12:29Z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{DF2B0FA3-AD9A-4FB3-945F-20CECE084BBF}</vt:lpwstr>
  </property>
  <property fmtid="{D5CDD505-2E9C-101B-9397-08002B2CF9AE}" pid="3" name="_NewReviewCycle">
    <vt:lpwstr/>
  </property>
  <property fmtid="{D5CDD505-2E9C-101B-9397-08002B2CF9AE}" pid="4" name="ContentTypeId">
    <vt:lpwstr>0x01010072452E763D9C574EAD094671D5F58BCC</vt:lpwstr>
  </property>
  <property fmtid="{D5CDD505-2E9C-101B-9397-08002B2CF9AE}" pid="5" name="MediaServiceImageTags">
    <vt:lpwstr/>
  </property>
  <property fmtid="{D5CDD505-2E9C-101B-9397-08002B2CF9AE}" pid="6" name="MSIP_Label_8bd75a54-f2be-4ffa-b165-74c609d83991_Enabled">
    <vt:lpwstr>true</vt:lpwstr>
  </property>
  <property fmtid="{D5CDD505-2E9C-101B-9397-08002B2CF9AE}" pid="7" name="MSIP_Label_8bd75a54-f2be-4ffa-b165-74c609d83991_SetDate">
    <vt:lpwstr>2026-06-15T17:21:00Z</vt:lpwstr>
  </property>
  <property fmtid="{D5CDD505-2E9C-101B-9397-08002B2CF9AE}" pid="8" name="MSIP_Label_8bd75a54-f2be-4ffa-b165-74c609d83991_Method">
    <vt:lpwstr>Standard</vt:lpwstr>
  </property>
  <property fmtid="{D5CDD505-2E9C-101B-9397-08002B2CF9AE}" pid="9" name="MSIP_Label_8bd75a54-f2be-4ffa-b165-74c609d83991_Name">
    <vt:lpwstr>Internal use only</vt:lpwstr>
  </property>
  <property fmtid="{D5CDD505-2E9C-101B-9397-08002B2CF9AE}" pid="10" name="MSIP_Label_8bd75a54-f2be-4ffa-b165-74c609d83991_SiteId">
    <vt:lpwstr>f98a6a53-25f3-4212-901c-c7787fcd3495</vt:lpwstr>
  </property>
  <property fmtid="{D5CDD505-2E9C-101B-9397-08002B2CF9AE}" pid="11" name="MSIP_Label_8bd75a54-f2be-4ffa-b165-74c609d83991_ActionId">
    <vt:lpwstr>59f81c2c-a04a-4774-ba63-8d5f6cb9bfe1</vt:lpwstr>
  </property>
  <property fmtid="{D5CDD505-2E9C-101B-9397-08002B2CF9AE}" pid="12" name="MSIP_Label_8bd75a54-f2be-4ffa-b165-74c609d83991_ContentBits">
    <vt:lpwstr>0</vt:lpwstr>
  </property>
  <property fmtid="{D5CDD505-2E9C-101B-9397-08002B2CF9AE}" pid="13" name="MSIP_Label_8bd75a54-f2be-4ffa-b165-74c609d83991_Tag">
    <vt:lpwstr>10, 3, 0, 2</vt:lpwstr>
  </property>
</Properties>
</file>